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ИАНА АРНАУДОВА-1\ОТЧЕТИ\2023\ПРОГРАМЕН\2-РО ТРИМ 2023\за МФ\"/>
    </mc:Choice>
  </mc:AlternateContent>
  <bookViews>
    <workbookView xWindow="-120" yWindow="-120" windowWidth="20730" windowHeight="1116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F18" i="2" l="1"/>
  <c r="E18" i="2"/>
  <c r="E29" i="2" s="1"/>
  <c r="F14" i="2"/>
  <c r="F29" i="2" l="1"/>
  <c r="F96" i="1"/>
  <c r="F222" i="1" l="1"/>
  <c r="F16" i="1" l="1"/>
  <c r="F221" i="1" l="1"/>
  <c r="F247" i="1" l="1"/>
  <c r="F257" i="1"/>
  <c r="F206" i="1"/>
  <c r="F191" i="1" l="1"/>
  <c r="F181" i="1"/>
  <c r="F169" i="1" l="1"/>
  <c r="F159" i="1"/>
  <c r="F158" i="1"/>
  <c r="F97" i="1" l="1"/>
  <c r="F95" i="1"/>
  <c r="F106" i="1"/>
  <c r="F27" i="1" l="1"/>
  <c r="F46" i="1" l="1"/>
  <c r="F37" i="1"/>
  <c r="F36" i="1"/>
  <c r="F35" i="1"/>
  <c r="F13" i="1" l="1"/>
  <c r="F12" i="1"/>
  <c r="F258" i="1" l="1"/>
  <c r="G247" i="1"/>
  <c r="H247" i="1"/>
  <c r="E247" i="1"/>
  <c r="F256" i="1"/>
  <c r="F255" i="1"/>
  <c r="F254" i="1"/>
  <c r="F253" i="1"/>
  <c r="G249" i="1"/>
  <c r="H249" i="1"/>
  <c r="G250" i="1"/>
  <c r="H250" i="1"/>
  <c r="G251" i="1"/>
  <c r="H251" i="1"/>
  <c r="G252" i="1"/>
  <c r="H252" i="1"/>
  <c r="F252" i="1"/>
  <c r="F251" i="1"/>
  <c r="F250" i="1"/>
  <c r="F249" i="1" l="1"/>
  <c r="F243" i="1"/>
  <c r="F244" i="1"/>
  <c r="F245" i="1"/>
  <c r="G256" i="1"/>
  <c r="H256" i="1"/>
  <c r="G255" i="1"/>
  <c r="H255" i="1"/>
  <c r="G254" i="1"/>
  <c r="H254" i="1"/>
  <c r="G253" i="1"/>
  <c r="H253" i="1"/>
  <c r="E28" i="2" l="1"/>
  <c r="E26" i="2"/>
  <c r="E25" i="2"/>
  <c r="E23" i="2"/>
  <c r="E22" i="2"/>
  <c r="E21" i="2"/>
  <c r="E20" i="2"/>
  <c r="E19" i="2"/>
  <c r="E16" i="2"/>
  <c r="E15" i="2"/>
  <c r="E232" i="1"/>
  <c r="E14" i="2" l="1"/>
  <c r="E181" i="1"/>
  <c r="E222" i="1"/>
  <c r="E221" i="1"/>
  <c r="E169" i="1" l="1"/>
  <c r="E158" i="1"/>
  <c r="E46" i="1"/>
  <c r="E37" i="1"/>
  <c r="E36" i="1"/>
  <c r="E35" i="1"/>
  <c r="E97" i="1" l="1"/>
  <c r="E96" i="1"/>
  <c r="E95" i="1"/>
  <c r="E256" i="1" l="1"/>
  <c r="E255" i="1" l="1"/>
  <c r="E254" i="1"/>
  <c r="E253" i="1"/>
  <c r="E252" i="1"/>
  <c r="E251" i="1"/>
  <c r="E250" i="1"/>
  <c r="E249" i="1"/>
  <c r="E244" i="1"/>
  <c r="E245" i="1"/>
  <c r="E243" i="1"/>
  <c r="E230" i="1"/>
  <c r="E225" i="1"/>
  <c r="E219" i="1"/>
  <c r="E206" i="1"/>
  <c r="E200" i="1"/>
  <c r="E211" i="1" s="1"/>
  <c r="E184" i="1"/>
  <c r="E178" i="1"/>
  <c r="E192" i="1" s="1"/>
  <c r="E162" i="1"/>
  <c r="E156" i="1"/>
  <c r="E148" i="1"/>
  <c r="E143" i="1"/>
  <c r="E137" i="1"/>
  <c r="E129" i="1"/>
  <c r="E121" i="1"/>
  <c r="E115" i="1"/>
  <c r="E99" i="1"/>
  <c r="E93" i="1"/>
  <c r="E85" i="1"/>
  <c r="E80" i="1"/>
  <c r="E74" i="1"/>
  <c r="E66" i="1"/>
  <c r="E61" i="1"/>
  <c r="E55" i="1"/>
  <c r="E39" i="1"/>
  <c r="E33" i="1"/>
  <c r="E25" i="1"/>
  <c r="E10" i="1"/>
  <c r="E16" i="1"/>
  <c r="H129" i="1"/>
  <c r="G129" i="1"/>
  <c r="D129" i="1"/>
  <c r="C129" i="1"/>
  <c r="E170" i="1" l="1"/>
  <c r="E24" i="2" s="1"/>
  <c r="E47" i="1"/>
  <c r="E107" i="1"/>
  <c r="E241" i="1"/>
  <c r="E27" i="1" l="1"/>
  <c r="E13" i="1"/>
  <c r="E12" i="1"/>
  <c r="C249" i="1" l="1"/>
  <c r="D249" i="1"/>
  <c r="C254" i="1"/>
  <c r="D254" i="1"/>
  <c r="C261" i="1"/>
  <c r="D261" i="1"/>
  <c r="E261" i="1"/>
  <c r="F261" i="1"/>
  <c r="G261" i="1"/>
  <c r="H261" i="1"/>
  <c r="C244" i="1" l="1"/>
  <c r="D244" i="1"/>
  <c r="G244" i="1"/>
  <c r="H244" i="1"/>
  <c r="C245" i="1"/>
  <c r="D245" i="1"/>
  <c r="G245" i="1"/>
  <c r="H245" i="1"/>
  <c r="D243" i="1"/>
  <c r="G243" i="1"/>
  <c r="H243" i="1"/>
  <c r="C243" i="1"/>
  <c r="H225" i="1"/>
  <c r="G225" i="1"/>
  <c r="F225" i="1"/>
  <c r="D225" i="1"/>
  <c r="C225" i="1"/>
  <c r="H219" i="1"/>
  <c r="G219" i="1"/>
  <c r="F219" i="1"/>
  <c r="D219" i="1"/>
  <c r="C219" i="1"/>
  <c r="H206" i="1"/>
  <c r="G206" i="1"/>
  <c r="D206" i="1"/>
  <c r="C206" i="1"/>
  <c r="H200" i="1"/>
  <c r="G200" i="1"/>
  <c r="F200" i="1"/>
  <c r="D200" i="1"/>
  <c r="C200" i="1"/>
  <c r="H184" i="1"/>
  <c r="G184" i="1"/>
  <c r="F184" i="1"/>
  <c r="D184" i="1"/>
  <c r="C184" i="1"/>
  <c r="H178" i="1"/>
  <c r="G178" i="1"/>
  <c r="F178" i="1"/>
  <c r="D178" i="1"/>
  <c r="C178" i="1"/>
  <c r="H162" i="1"/>
  <c r="G162" i="1"/>
  <c r="F162" i="1"/>
  <c r="D162" i="1"/>
  <c r="C162" i="1"/>
  <c r="H156" i="1"/>
  <c r="G156" i="1"/>
  <c r="F156" i="1"/>
  <c r="D156" i="1"/>
  <c r="C156" i="1"/>
  <c r="H143" i="1"/>
  <c r="G143" i="1"/>
  <c r="F143" i="1"/>
  <c r="D143" i="1"/>
  <c r="C143" i="1"/>
  <c r="H137" i="1"/>
  <c r="G137" i="1"/>
  <c r="F137" i="1"/>
  <c r="D137" i="1"/>
  <c r="C137" i="1"/>
  <c r="H121" i="1"/>
  <c r="G121" i="1"/>
  <c r="F121" i="1"/>
  <c r="F129" i="1" s="1"/>
  <c r="D121" i="1"/>
  <c r="C121" i="1"/>
  <c r="H115" i="1"/>
  <c r="G115" i="1"/>
  <c r="F115" i="1"/>
  <c r="D115" i="1"/>
  <c r="C115" i="1"/>
  <c r="H99" i="1"/>
  <c r="G99" i="1"/>
  <c r="F99" i="1"/>
  <c r="D99" i="1"/>
  <c r="C99" i="1"/>
  <c r="H93" i="1"/>
  <c r="G93" i="1"/>
  <c r="F93" i="1"/>
  <c r="D93" i="1"/>
  <c r="C93" i="1"/>
  <c r="H80" i="1"/>
  <c r="G80" i="1"/>
  <c r="F80" i="1"/>
  <c r="D80" i="1"/>
  <c r="C80" i="1"/>
  <c r="H74" i="1"/>
  <c r="G74" i="1"/>
  <c r="F74" i="1"/>
  <c r="D74" i="1"/>
  <c r="C74" i="1"/>
  <c r="H61" i="1"/>
  <c r="G61" i="1"/>
  <c r="F61" i="1"/>
  <c r="D61" i="1"/>
  <c r="C61" i="1"/>
  <c r="C66" i="1" s="1"/>
  <c r="H55" i="1"/>
  <c r="G55" i="1"/>
  <c r="F55" i="1"/>
  <c r="D55" i="1"/>
  <c r="C55" i="1"/>
  <c r="H39" i="1"/>
  <c r="G39" i="1"/>
  <c r="F39" i="1"/>
  <c r="D39" i="1"/>
  <c r="C39" i="1"/>
  <c r="H33" i="1"/>
  <c r="G33" i="1"/>
  <c r="F33" i="1"/>
  <c r="D33" i="1"/>
  <c r="C33" i="1"/>
  <c r="C16" i="1"/>
  <c r="C10" i="1"/>
  <c r="E259" i="1" l="1"/>
  <c r="C25" i="1"/>
  <c r="D66" i="1"/>
  <c r="D192" i="1"/>
  <c r="D85" i="1"/>
  <c r="F170" i="1"/>
  <c r="G170" i="1"/>
  <c r="F107" i="1"/>
  <c r="C47" i="1"/>
  <c r="C85" i="1"/>
  <c r="D47" i="1"/>
  <c r="F66" i="1"/>
  <c r="H107" i="1"/>
  <c r="H66" i="1"/>
  <c r="C107" i="1"/>
  <c r="D107" i="1"/>
  <c r="G107" i="1"/>
  <c r="F85" i="1"/>
  <c r="C192" i="1"/>
  <c r="C211" i="1"/>
  <c r="C230" i="1"/>
  <c r="G47" i="1"/>
  <c r="G66" i="1"/>
  <c r="G85" i="1"/>
  <c r="D148" i="1"/>
  <c r="D170" i="1"/>
  <c r="D211" i="1"/>
  <c r="D230" i="1"/>
  <c r="F47" i="1"/>
  <c r="H47" i="1"/>
  <c r="H85" i="1"/>
  <c r="C170" i="1"/>
  <c r="F148" i="1"/>
  <c r="F192" i="1"/>
  <c r="F211" i="1"/>
  <c r="F230" i="1"/>
  <c r="C148" i="1"/>
  <c r="G148" i="1"/>
  <c r="G192" i="1"/>
  <c r="G211" i="1"/>
  <c r="G230" i="1"/>
  <c r="H148" i="1"/>
  <c r="H170" i="1"/>
  <c r="H192" i="1"/>
  <c r="H211" i="1"/>
  <c r="H230" i="1"/>
  <c r="C18" i="2"/>
  <c r="D247" i="1" l="1"/>
  <c r="C247" i="1"/>
  <c r="H241" i="1"/>
  <c r="H259" i="1" s="1"/>
  <c r="G241" i="1"/>
  <c r="G259" i="1" s="1"/>
  <c r="F241" i="1"/>
  <c r="F259" i="1" s="1"/>
  <c r="D241" i="1"/>
  <c r="C241" i="1"/>
  <c r="C259" i="1" l="1"/>
  <c r="D259" i="1"/>
  <c r="D14" i="2"/>
  <c r="G14" i="2"/>
  <c r="H14" i="2"/>
  <c r="D18" i="2"/>
  <c r="D29" i="2" s="1"/>
  <c r="G18" i="2"/>
  <c r="H18" i="2"/>
  <c r="C14" i="2"/>
  <c r="C29" i="2" s="1"/>
  <c r="D16" i="1"/>
  <c r="G16" i="1"/>
  <c r="H16" i="1"/>
  <c r="D10" i="1"/>
  <c r="F10" i="1"/>
  <c r="G10" i="1"/>
  <c r="H10" i="1"/>
  <c r="H29" i="2" l="1"/>
  <c r="D25" i="1"/>
  <c r="H25" i="1"/>
  <c r="F25" i="1"/>
  <c r="G25" i="1"/>
  <c r="G29" i="2"/>
</calcChain>
</file>

<file path=xl/sharedStrings.xml><?xml version="1.0" encoding="utf-8"?>
<sst xmlns="http://schemas.openxmlformats.org/spreadsheetml/2006/main" count="424" uniqueCount="83">
  <si>
    <t>Отчет на ведомствените и администрираните разходи по бюджетни програми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</si>
  <si>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</si>
  <si>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</si>
  <si>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</si>
  <si>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</si>
  <si>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</si>
  <si>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</si>
  <si>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</si>
  <si>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</si>
  <si>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</si>
  <si>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</si>
  <si>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</si>
  <si>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</si>
  <si>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</si>
  <si>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</si>
  <si>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</si>
  <si>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</si>
  <si>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</si>
  <si>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</si>
  <si>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</si>
  <si>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</si>
  <si>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</si>
  <si>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</si>
  <si>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</si>
  <si>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</si>
  <si>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</si>
  <si>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</si>
  <si>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</si>
  <si>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</si>
  <si>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</si>
  <si>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</si>
  <si>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</si>
  <si>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 xml:space="preserve"> 1800.01.00</t>
  </si>
  <si>
    <t>Политика в областта на опазване на движимото и недвижимото културно наследство</t>
  </si>
  <si>
    <t xml:space="preserve"> 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</si>
  <si>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</si>
  <si>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 xml:space="preserve"> 1800.01.01</t>
  </si>
  <si>
    <t>Бюджетна програма „Опазване на недвижимото културно наследство“</t>
  </si>
  <si>
    <t xml:space="preserve"> 1800.01.02</t>
  </si>
  <si>
    <t>Бюджетна програма „Опазване и представяне на движимото културно наследство и визуалните изкуства“</t>
  </si>
  <si>
    <t xml:space="preserve"> 1800.02.01</t>
  </si>
  <si>
    <t>Бюджетна програма „Национален фонд „Култура“</t>
  </si>
  <si>
    <t xml:space="preserve"> 1800.02.02</t>
  </si>
  <si>
    <t>Бюджетна програма „Филмово изкуство“</t>
  </si>
  <si>
    <t xml:space="preserve"> 1800.02.03</t>
  </si>
  <si>
    <t>Бюджетна програма „Сценични изкуства“</t>
  </si>
  <si>
    <t xml:space="preserve"> 1800.02.04</t>
  </si>
  <si>
    <t>Бюджетна програма „Фестивали, конкурси, събития и чествания“</t>
  </si>
  <si>
    <t xml:space="preserve"> 1800.02.05</t>
  </si>
  <si>
    <t>Бюджетна програма „Авторско право и сродните му права“</t>
  </si>
  <si>
    <t xml:space="preserve"> 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</si>
  <si>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</si>
  <si>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 xml:space="preserve"> 1800.02.07</t>
  </si>
  <si>
    <t>Бюджетна програма „Популяризиране на българската култура в чужбина“</t>
  </si>
  <si>
    <t xml:space="preserve"> 1800.02.08</t>
  </si>
  <si>
    <t>Бюджетна програма „Обучение на кадри в областта на изкуството и културата“</t>
  </si>
  <si>
    <t xml:space="preserve"> 1800.03.00</t>
  </si>
  <si>
    <r>
      <t xml:space="preserve"> 1800.01.01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на недвижимото културно наследство“</t>
    </r>
  </si>
  <si>
    <r>
      <t xml:space="preserve"> 1800.01.02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и представяне на движимото културно наследство и визуалните изкуства“</t>
    </r>
  </si>
  <si>
    <r>
      <t xml:space="preserve"> 1800.02.01</t>
    </r>
    <r>
      <rPr>
        <b/>
        <sz val="10"/>
        <color theme="1"/>
        <rFont val="Times New Roman"/>
        <family val="1"/>
        <charset val="204"/>
      </rPr>
      <t xml:space="preserve"> - Бюджетна програма  „Национален фонд „Култура“</t>
    </r>
  </si>
  <si>
    <r>
      <t>1800.02.02</t>
    </r>
    <r>
      <rPr>
        <b/>
        <sz val="10"/>
        <color theme="1"/>
        <rFont val="Times New Roman"/>
        <family val="1"/>
        <charset val="204"/>
      </rPr>
      <t xml:space="preserve"> - Бюджетна програма  „Филмово изкуство“</t>
    </r>
  </si>
  <si>
    <r>
      <t xml:space="preserve">1800.02.03 </t>
    </r>
    <r>
      <rPr>
        <b/>
        <sz val="10"/>
        <color theme="1"/>
        <rFont val="Times New Roman"/>
        <family val="1"/>
        <charset val="204"/>
      </rPr>
      <t>- Бюджетна програма „Сценични изкуства“</t>
    </r>
  </si>
  <si>
    <r>
      <t>1800.02.04</t>
    </r>
    <r>
      <rPr>
        <b/>
        <sz val="10"/>
        <color theme="1"/>
        <rFont val="Times New Roman"/>
        <family val="1"/>
        <charset val="204"/>
      </rPr>
      <t xml:space="preserve"> - Бюджетна програма „Фестивали, конкурси, събития и чествания“</t>
    </r>
  </si>
  <si>
    <r>
      <t xml:space="preserve">1800.02.05 </t>
    </r>
    <r>
      <rPr>
        <b/>
        <sz val="10"/>
        <color theme="1"/>
        <rFont val="Times New Roman"/>
        <family val="1"/>
        <charset val="204"/>
      </rPr>
      <t>- Бюджетна програма „Авторско право и сродните му права“</t>
    </r>
  </si>
  <si>
    <r>
      <t>1800.02.06</t>
    </r>
    <r>
      <rPr>
        <b/>
        <sz val="10"/>
        <color theme="1"/>
        <rFont val="Times New Roman"/>
        <family val="1"/>
        <charset val="204"/>
      </rPr>
      <t xml:space="preserve"> - Бюджетна програма „Подпомагане развитието на българската култура и изкуства, на българския книжен сектор, библиотеки и читалища“</t>
    </r>
  </si>
  <si>
    <r>
      <t>1800.02.07</t>
    </r>
    <r>
      <rPr>
        <b/>
        <sz val="10"/>
        <color theme="1"/>
        <rFont val="Times New Roman"/>
        <family val="1"/>
        <charset val="204"/>
      </rPr>
      <t xml:space="preserve"> - Бюджетна програма „Популяризиране на българската култура в чужбина“</t>
    </r>
  </si>
  <si>
    <r>
      <t>1800.02.08</t>
    </r>
    <r>
      <rPr>
        <b/>
        <sz val="10"/>
        <color theme="1"/>
        <rFont val="Times New Roman"/>
        <family val="1"/>
        <charset val="204"/>
      </rPr>
      <t xml:space="preserve"> - Бюджетна програма „Обучение на кадри в областта на изкуството и културата“</t>
    </r>
  </si>
  <si>
    <r>
      <t>1800.03.00</t>
    </r>
    <r>
      <rPr>
        <b/>
        <sz val="10"/>
        <color theme="1"/>
        <rFont val="Times New Roman"/>
        <family val="1"/>
        <charset val="204"/>
      </rPr>
      <t xml:space="preserve"> - Бюджетна програма „Администрация“</t>
    </r>
  </si>
  <si>
    <t>на МИНИСТЕРСТВО НА КУЛТУРАТА</t>
  </si>
  <si>
    <t>Субсидии и други текущи трансфери за юридически лица с нестопанска цел</t>
  </si>
  <si>
    <t>Разходи за членски внос и участие в нетърговски организации и дейности</t>
  </si>
  <si>
    <t>Субсидии и други текущи трансфери за нефинансови предприятия</t>
  </si>
  <si>
    <t>Текущи трансфери, обезщетения и помощи за домакинствата</t>
  </si>
  <si>
    <t xml:space="preserve"> 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</si>
  <si>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</si>
  <si>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Стипендии</t>
  </si>
  <si>
    <t>Капиталови / КРР /</t>
  </si>
  <si>
    <t>Субсидии и други текущи трансфери за юридически лица с нестопанска цел                                                            / 13 века България /</t>
  </si>
  <si>
    <t>Субсидии и други текущи трансфери за нефинансови предприятия                                                                                                           /фестивали и събития /</t>
  </si>
  <si>
    <t>Субсидии и други текущи трансфери за юридически лица с нестопанска цел                                                                                      /фестивали и събития /</t>
  </si>
  <si>
    <t>Награди</t>
  </si>
  <si>
    <t>към 30.06.2023 г.</t>
  </si>
  <si>
    <t>на МИНИСТЕРСТВО НА КУЛТУРАТА към 30.06.2023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</si>
</sst>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11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3" borderId="0" xfId="0" applyFill="1"/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9" fillId="0" borderId="10" xfId="0" quotePrefix="1" applyNumberFormat="1" applyFont="1" applyFill="1" applyBorder="1" applyAlignment="1" applyProtection="1">
      <alignment horizontal="left" vertical="top" wrapText="1" indent="2"/>
    </xf>
    <xf numFmtId="0" fontId="1" fillId="0" borderId="12" xfId="0" applyFont="1" applyBorder="1" applyAlignment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left" vertical="top" wrapText="1" indent="2"/>
    </xf>
    <xf numFmtId="164" fontId="9" fillId="0" borderId="12" xfId="0" quotePrefix="1" applyNumberFormat="1" applyFont="1" applyFill="1" applyBorder="1" applyAlignment="1" applyProtection="1">
      <alignment horizontal="left" vertical="top" wrapText="1" indent="2"/>
    </xf>
    <xf numFmtId="3" fontId="1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164" fontId="9" fillId="0" borderId="4" xfId="0" quotePrefix="1" applyNumberFormat="1" applyFont="1" applyFill="1" applyBorder="1" applyAlignment="1" applyProtection="1">
      <alignment horizontal="left" vertical="top" wrapText="1" indent="2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4" borderId="12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3"/>
  <sheetViews>
    <sheetView zoomScale="115" zoomScaleNormal="115" workbookViewId="0">
      <selection activeCell="L18" sqref="L18"/>
    </sheetView>
  </sheetViews>
  <sheetFormatPr defaultRowHeight="12.75" x14ac:dyDescent="0.2"/>
  <cols>
    <col min="1" max="1" width="15" customWidth="1"/>
    <col min="2" max="2" width="40" customWidth="1"/>
    <col min="3" max="3" width="12.83203125" customWidth="1"/>
    <col min="4" max="4" width="15.5" customWidth="1"/>
    <col min="5" max="5" width="20" customWidth="1"/>
    <col min="6" max="6" width="18.6640625" customWidth="1"/>
    <col min="7" max="7" width="15.6640625" customWidth="1"/>
    <col min="8" max="8" width="14.33203125" customWidth="1"/>
  </cols>
  <sheetData>
    <row r="3" spans="1:8" ht="42" customHeight="1" x14ac:dyDescent="0.2">
      <c r="A3" s="53" t="s">
        <v>14</v>
      </c>
      <c r="B3" s="53"/>
      <c r="C3" s="53"/>
      <c r="D3" s="53"/>
      <c r="E3" s="53"/>
      <c r="F3" s="53"/>
      <c r="G3" s="53"/>
      <c r="H3" s="53"/>
    </row>
    <row r="4" spans="1:8" ht="15.75" x14ac:dyDescent="0.2">
      <c r="A4" s="54" t="s">
        <v>82</v>
      </c>
      <c r="B4" s="54"/>
      <c r="C4" s="54"/>
      <c r="D4" s="54"/>
      <c r="E4" s="54"/>
      <c r="F4" s="54"/>
      <c r="G4" s="54"/>
      <c r="H4" s="54"/>
    </row>
    <row r="5" spans="1:8" x14ac:dyDescent="0.2">
      <c r="A5" s="55" t="s">
        <v>21</v>
      </c>
      <c r="B5" s="56"/>
      <c r="C5" s="56"/>
      <c r="D5" s="56"/>
      <c r="E5" s="56"/>
      <c r="F5" s="56"/>
      <c r="G5" s="56"/>
      <c r="H5" s="56"/>
    </row>
    <row r="6" spans="1:8" ht="15.75" x14ac:dyDescent="0.2">
      <c r="A6" s="12"/>
    </row>
    <row r="7" spans="1:8" ht="15.75" x14ac:dyDescent="0.2">
      <c r="A7" s="54" t="s">
        <v>23</v>
      </c>
      <c r="B7" s="54"/>
      <c r="C7" s="54"/>
      <c r="D7" s="54"/>
      <c r="E7" s="54"/>
      <c r="F7" s="54"/>
      <c r="G7" s="54"/>
      <c r="H7" s="54"/>
    </row>
    <row r="8" spans="1:8" ht="15.75" x14ac:dyDescent="0.2">
      <c r="A8" s="54" t="s">
        <v>81</v>
      </c>
      <c r="B8" s="54"/>
      <c r="C8" s="54"/>
      <c r="D8" s="54"/>
      <c r="E8" s="54"/>
      <c r="F8" s="54"/>
      <c r="G8" s="54"/>
      <c r="H8" s="54"/>
    </row>
    <row r="9" spans="1:8" x14ac:dyDescent="0.2">
      <c r="A9" s="56" t="s">
        <v>22</v>
      </c>
      <c r="B9" s="56"/>
      <c r="C9" s="56"/>
      <c r="D9" s="56"/>
      <c r="E9" s="56"/>
      <c r="F9" s="56"/>
      <c r="G9" s="56"/>
      <c r="H9" s="56"/>
    </row>
    <row r="10" spans="1:8" ht="13.5" thickBot="1" x14ac:dyDescent="0.25">
      <c r="A10" s="13" t="s">
        <v>2</v>
      </c>
      <c r="H10" s="23" t="s">
        <v>2</v>
      </c>
    </row>
    <row r="11" spans="1:8" ht="12.75" customHeight="1" x14ac:dyDescent="0.2">
      <c r="A11" s="50" t="s">
        <v>15</v>
      </c>
      <c r="B11" s="50" t="s">
        <v>24</v>
      </c>
      <c r="C11" s="50" t="s">
        <v>25</v>
      </c>
      <c r="D11" s="57" t="s">
        <v>26</v>
      </c>
      <c r="E11" s="14" t="s">
        <v>3</v>
      </c>
      <c r="F11" s="14" t="s">
        <v>3</v>
      </c>
      <c r="G11" s="14" t="s">
        <v>3</v>
      </c>
      <c r="H11" s="14" t="s">
        <v>3</v>
      </c>
    </row>
    <row r="12" spans="1:8" x14ac:dyDescent="0.2">
      <c r="A12" s="51"/>
      <c r="B12" s="51"/>
      <c r="C12" s="51"/>
      <c r="D12" s="58"/>
      <c r="E12" s="4" t="s">
        <v>4</v>
      </c>
      <c r="F12" s="4" t="s">
        <v>4</v>
      </c>
      <c r="G12" s="4" t="s">
        <v>4</v>
      </c>
      <c r="H12" s="4" t="s">
        <v>4</v>
      </c>
    </row>
    <row r="13" spans="1:8" ht="26.25" thickBot="1" x14ac:dyDescent="0.25">
      <c r="A13" s="52"/>
      <c r="B13" s="52"/>
      <c r="C13" s="52"/>
      <c r="D13" s="59"/>
      <c r="E13" s="21" t="s">
        <v>27</v>
      </c>
      <c r="F13" s="5" t="s">
        <v>28</v>
      </c>
      <c r="G13" s="5" t="s">
        <v>29</v>
      </c>
      <c r="H13" s="5" t="s">
        <v>30</v>
      </c>
    </row>
    <row r="14" spans="1:8" ht="39" thickBot="1" x14ac:dyDescent="0.25">
      <c r="A14" s="18" t="s">
        <v>32</v>
      </c>
      <c r="B14" s="15" t="s">
        <v>33</v>
      </c>
      <c r="C14" s="7">
        <f>+C15+C16</f>
        <v>0</v>
      </c>
      <c r="D14" s="7">
        <f t="shared" ref="D14:H14" si="0">+D15+D16</f>
        <v>0</v>
      </c>
      <c r="E14" s="47">
        <f>+E15+E16</f>
        <v>5238287</v>
      </c>
      <c r="F14" s="47">
        <f>+F15+F16</f>
        <v>10984906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19" t="s">
        <v>36</v>
      </c>
      <c r="B15" s="16" t="s">
        <v>37</v>
      </c>
      <c r="C15" s="6"/>
      <c r="D15" s="6"/>
      <c r="E15" s="40">
        <f>+Програми!E25</f>
        <v>846686</v>
      </c>
      <c r="F15" s="40">
        <v>1850975</v>
      </c>
      <c r="G15" s="6"/>
      <c r="H15" s="6"/>
    </row>
    <row r="16" spans="1:8" ht="39" thickBot="1" x14ac:dyDescent="0.25">
      <c r="A16" s="19" t="s">
        <v>38</v>
      </c>
      <c r="B16" s="16" t="s">
        <v>39</v>
      </c>
      <c r="C16" s="6"/>
      <c r="D16" s="6"/>
      <c r="E16" s="40">
        <f>+Програми!E47</f>
        <v>4391601</v>
      </c>
      <c r="F16" s="40">
        <v>9133931</v>
      </c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64.5" thickBot="1" x14ac:dyDescent="0.25">
      <c r="A18" s="18" t="s">
        <v>34</v>
      </c>
      <c r="B18" s="15" t="s">
        <v>35</v>
      </c>
      <c r="C18" s="7">
        <f>+C19+C20</f>
        <v>0</v>
      </c>
      <c r="D18" s="7">
        <f t="shared" ref="D18:H18" si="1">+D19+D20</f>
        <v>0</v>
      </c>
      <c r="E18" s="47">
        <f>SUM(E19:E26)</f>
        <v>63927046</v>
      </c>
      <c r="F18" s="47">
        <f>SUM(F19:F26)</f>
        <v>141761130</v>
      </c>
      <c r="G18" s="7">
        <f t="shared" si="1"/>
        <v>0</v>
      </c>
      <c r="H18" s="7">
        <f t="shared" si="1"/>
        <v>0</v>
      </c>
    </row>
    <row r="19" spans="1:8" ht="26.25" thickBot="1" x14ac:dyDescent="0.25">
      <c r="A19" s="19" t="s">
        <v>40</v>
      </c>
      <c r="B19" s="16" t="s">
        <v>41</v>
      </c>
      <c r="C19" s="6"/>
      <c r="D19" s="6"/>
      <c r="E19" s="40">
        <f>+Програми!E66</f>
        <v>54527</v>
      </c>
      <c r="F19" s="40">
        <v>267057</v>
      </c>
      <c r="G19" s="6"/>
      <c r="H19" s="6"/>
    </row>
    <row r="20" spans="1:8" ht="26.25" thickBot="1" x14ac:dyDescent="0.25">
      <c r="A20" s="19" t="s">
        <v>42</v>
      </c>
      <c r="B20" s="16" t="s">
        <v>43</v>
      </c>
      <c r="C20" s="6"/>
      <c r="D20" s="6"/>
      <c r="E20" s="40">
        <f>+Програми!E85</f>
        <v>2276276</v>
      </c>
      <c r="F20" s="40">
        <v>7946046</v>
      </c>
      <c r="G20" s="6"/>
      <c r="H20" s="6"/>
    </row>
    <row r="21" spans="1:8" ht="26.25" thickBot="1" x14ac:dyDescent="0.25">
      <c r="A21" s="19" t="s">
        <v>44</v>
      </c>
      <c r="B21" s="16" t="s">
        <v>45</v>
      </c>
      <c r="C21" s="6"/>
      <c r="D21" s="6"/>
      <c r="E21" s="40">
        <f>+Програми!E107</f>
        <v>43414403</v>
      </c>
      <c r="F21" s="40">
        <v>95364351</v>
      </c>
      <c r="G21" s="6"/>
      <c r="H21" s="6"/>
    </row>
    <row r="22" spans="1:8" ht="26.25" thickBot="1" x14ac:dyDescent="0.25">
      <c r="A22" s="19" t="s">
        <v>46</v>
      </c>
      <c r="B22" s="16" t="s">
        <v>47</v>
      </c>
      <c r="C22" s="6"/>
      <c r="D22" s="6"/>
      <c r="E22" s="40">
        <f>+Програми!E129</f>
        <v>521595</v>
      </c>
      <c r="F22" s="40">
        <v>1763786</v>
      </c>
      <c r="G22" s="6"/>
      <c r="H22" s="6"/>
    </row>
    <row r="23" spans="1:8" ht="26.25" thickBot="1" x14ac:dyDescent="0.25">
      <c r="A23" s="19" t="s">
        <v>48</v>
      </c>
      <c r="B23" s="16" t="s">
        <v>49</v>
      </c>
      <c r="C23" s="6"/>
      <c r="D23" s="6"/>
      <c r="E23" s="40">
        <f>+Програми!E148</f>
        <v>139750</v>
      </c>
      <c r="F23" s="40">
        <v>352160</v>
      </c>
      <c r="G23" s="6"/>
      <c r="H23" s="6"/>
    </row>
    <row r="24" spans="1:8" ht="51.75" thickBot="1" x14ac:dyDescent="0.25">
      <c r="A24" s="19" t="s">
        <v>50</v>
      </c>
      <c r="B24" s="16" t="s">
        <v>51</v>
      </c>
      <c r="C24" s="6"/>
      <c r="D24" s="6"/>
      <c r="E24" s="40">
        <f>+Програми!E170</f>
        <v>1753461</v>
      </c>
      <c r="F24" s="40">
        <v>3536841</v>
      </c>
      <c r="G24" s="6"/>
      <c r="H24" s="6"/>
    </row>
    <row r="25" spans="1:8" ht="26.25" thickBot="1" x14ac:dyDescent="0.25">
      <c r="A25" s="19" t="s">
        <v>52</v>
      </c>
      <c r="B25" s="16" t="s">
        <v>53</v>
      </c>
      <c r="C25" s="6"/>
      <c r="D25" s="6"/>
      <c r="E25" s="40">
        <f>+Програми!E192</f>
        <v>908649</v>
      </c>
      <c r="F25" s="40">
        <v>1869349</v>
      </c>
      <c r="G25" s="6"/>
      <c r="H25" s="6"/>
    </row>
    <row r="26" spans="1:8" ht="39" thickBot="1" x14ac:dyDescent="0.25">
      <c r="A26" s="19" t="s">
        <v>54</v>
      </c>
      <c r="B26" s="16" t="s">
        <v>55</v>
      </c>
      <c r="C26" s="6"/>
      <c r="D26" s="6"/>
      <c r="E26" s="40">
        <f>+Програми!E211</f>
        <v>14858385</v>
      </c>
      <c r="F26" s="40">
        <v>30661540</v>
      </c>
      <c r="G26" s="6"/>
      <c r="H26" s="6"/>
    </row>
    <row r="27" spans="1:8" ht="13.5" thickBot="1" x14ac:dyDescent="0.25">
      <c r="A27" s="20"/>
      <c r="B27" s="17"/>
      <c r="C27" s="6"/>
      <c r="D27" s="6"/>
      <c r="E27" s="6"/>
      <c r="F27" s="6"/>
      <c r="G27" s="6"/>
      <c r="H27" s="6"/>
    </row>
    <row r="28" spans="1:8" ht="21" customHeight="1" thickBot="1" x14ac:dyDescent="0.25">
      <c r="A28" s="18" t="s">
        <v>56</v>
      </c>
      <c r="B28" s="15" t="s">
        <v>16</v>
      </c>
      <c r="C28" s="7"/>
      <c r="D28" s="7"/>
      <c r="E28" s="47">
        <f>+Програми!E230</f>
        <v>1776736</v>
      </c>
      <c r="F28" s="47">
        <v>3524384</v>
      </c>
      <c r="G28" s="6"/>
      <c r="H28" s="6"/>
    </row>
    <row r="29" spans="1:8" ht="25.5" customHeight="1" thickBot="1" x14ac:dyDescent="0.25">
      <c r="A29" s="18"/>
      <c r="B29" s="15" t="s">
        <v>17</v>
      </c>
      <c r="C29" s="7">
        <f>+C28+C18+C14</f>
        <v>0</v>
      </c>
      <c r="D29" s="7">
        <f t="shared" ref="D29:H29" si="2">+D28+D18+D14</f>
        <v>0</v>
      </c>
      <c r="E29" s="47">
        <f>+E14+E18+E28</f>
        <v>70942069</v>
      </c>
      <c r="F29" s="47">
        <f>+F14+F18+F28</f>
        <v>156270420</v>
      </c>
      <c r="G29" s="7">
        <f t="shared" si="2"/>
        <v>0</v>
      </c>
      <c r="H29" s="7">
        <f t="shared" si="2"/>
        <v>0</v>
      </c>
    </row>
    <row r="30" spans="1:8" ht="15.75" x14ac:dyDescent="0.2">
      <c r="A30" s="1"/>
    </row>
    <row r="31" spans="1:8" ht="12.75" customHeight="1" x14ac:dyDescent="0.2">
      <c r="A31" s="49"/>
      <c r="B31" s="49"/>
      <c r="C31" s="49"/>
      <c r="D31" s="49"/>
      <c r="E31" s="49"/>
      <c r="F31" s="49"/>
      <c r="G31" s="49"/>
      <c r="H31" s="49"/>
    </row>
    <row r="32" spans="1:8" s="25" customFormat="1" ht="24.75" customHeight="1" x14ac:dyDescent="0.2">
      <c r="A32" s="26"/>
      <c r="B32" s="26"/>
      <c r="C32" s="26"/>
      <c r="D32" s="26"/>
      <c r="E32" s="26"/>
      <c r="F32" s="26"/>
      <c r="G32" s="26"/>
      <c r="H32" s="26"/>
    </row>
    <row r="33" spans="1:8" ht="24" customHeight="1" x14ac:dyDescent="0.2">
      <c r="A33" s="26"/>
      <c r="B33" s="26"/>
      <c r="C33" s="26"/>
      <c r="D33" s="26"/>
      <c r="E33" s="26"/>
      <c r="F33" s="26"/>
      <c r="G33" s="26"/>
      <c r="H33" s="2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62"/>
  <sheetViews>
    <sheetView tabSelected="1" zoomScale="115" zoomScaleNormal="115" workbookViewId="0">
      <selection activeCell="K17" sqref="K1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  <col min="11" max="11" width="62.1640625" style="34" customWidth="1"/>
    <col min="12" max="12" width="9.33203125" style="34"/>
  </cols>
  <sheetData>
    <row r="3" spans="2:12" ht="15.75" x14ac:dyDescent="0.2">
      <c r="B3" s="53" t="s">
        <v>0</v>
      </c>
      <c r="C3" s="53"/>
      <c r="D3" s="53"/>
      <c r="E3" s="53"/>
      <c r="F3" s="53"/>
      <c r="G3" s="53"/>
      <c r="H3" s="53"/>
    </row>
    <row r="4" spans="2:12" ht="15.75" x14ac:dyDescent="0.2">
      <c r="B4" s="54" t="s">
        <v>81</v>
      </c>
      <c r="C4" s="54"/>
      <c r="D4" s="54"/>
      <c r="E4" s="54"/>
      <c r="F4" s="54"/>
      <c r="G4" s="54"/>
      <c r="H4" s="54"/>
    </row>
    <row r="5" spans="2:12" ht="25.5" customHeight="1" thickBot="1" x14ac:dyDescent="0.25">
      <c r="B5" s="53" t="s">
        <v>68</v>
      </c>
      <c r="C5" s="53"/>
      <c r="D5" s="53"/>
      <c r="E5" s="53"/>
      <c r="F5" s="53"/>
      <c r="G5" s="53"/>
      <c r="H5" s="53"/>
    </row>
    <row r="6" spans="2:12" ht="27" customHeight="1" thickBot="1" x14ac:dyDescent="0.25">
      <c r="B6" s="61" t="s">
        <v>57</v>
      </c>
      <c r="C6" s="62"/>
      <c r="D6" s="62"/>
      <c r="E6" s="62"/>
      <c r="F6" s="62"/>
      <c r="G6" s="62"/>
      <c r="H6" s="63"/>
    </row>
    <row r="7" spans="2:12" ht="12.75" customHeight="1" x14ac:dyDescent="0.2">
      <c r="B7" s="2" t="s">
        <v>1</v>
      </c>
      <c r="C7" s="50" t="s">
        <v>25</v>
      </c>
      <c r="D7" s="57" t="s">
        <v>26</v>
      </c>
      <c r="E7" s="14" t="s">
        <v>3</v>
      </c>
      <c r="F7" s="14" t="s">
        <v>3</v>
      </c>
      <c r="G7" s="14" t="s">
        <v>3</v>
      </c>
      <c r="H7" s="14" t="s">
        <v>3</v>
      </c>
    </row>
    <row r="8" spans="2:12" x14ac:dyDescent="0.2">
      <c r="B8" s="2" t="s">
        <v>2</v>
      </c>
      <c r="C8" s="51"/>
      <c r="D8" s="58"/>
      <c r="E8" s="4" t="s">
        <v>4</v>
      </c>
      <c r="F8" s="4" t="s">
        <v>4</v>
      </c>
      <c r="G8" s="4" t="s">
        <v>4</v>
      </c>
      <c r="H8" s="4" t="s">
        <v>4</v>
      </c>
    </row>
    <row r="9" spans="2:12" ht="41.25" customHeight="1" thickBot="1" x14ac:dyDescent="0.25">
      <c r="B9" s="3"/>
      <c r="C9" s="52"/>
      <c r="D9" s="59"/>
      <c r="E9" s="21" t="s">
        <v>27</v>
      </c>
      <c r="F9" s="5" t="s">
        <v>28</v>
      </c>
      <c r="G9" s="5" t="s">
        <v>29</v>
      </c>
      <c r="H9" s="5" t="s">
        <v>30</v>
      </c>
    </row>
    <row r="10" spans="2:12" ht="13.5" thickBot="1" x14ac:dyDescent="0.25">
      <c r="B10" s="27" t="s">
        <v>5</v>
      </c>
      <c r="C10" s="28">
        <f>+C12+C13+C14</f>
        <v>0</v>
      </c>
      <c r="D10" s="28">
        <f t="shared" ref="D10:H10" si="0">+D12+D13+D14</f>
        <v>0</v>
      </c>
      <c r="E10" s="41">
        <f>+E12+E13+E14</f>
        <v>768096</v>
      </c>
      <c r="F10" s="41">
        <f t="shared" si="0"/>
        <v>1651323</v>
      </c>
      <c r="G10" s="41">
        <f t="shared" si="0"/>
        <v>0</v>
      </c>
      <c r="H10" s="41">
        <f t="shared" si="0"/>
        <v>0</v>
      </c>
    </row>
    <row r="11" spans="2:12" ht="13.5" thickBot="1" x14ac:dyDescent="0.25">
      <c r="B11" s="8" t="s">
        <v>6</v>
      </c>
      <c r="C11" s="6"/>
      <c r="D11" s="6"/>
      <c r="E11" s="40"/>
      <c r="F11" s="6"/>
      <c r="G11" s="6"/>
      <c r="H11" s="6"/>
    </row>
    <row r="12" spans="2:12" ht="13.5" thickBot="1" x14ac:dyDescent="0.25">
      <c r="B12" s="9" t="s">
        <v>7</v>
      </c>
      <c r="C12" s="6"/>
      <c r="D12" s="6"/>
      <c r="E12" s="40">
        <f>232928+372541</f>
        <v>605469</v>
      </c>
      <c r="F12" s="40">
        <f>496106+760731</f>
        <v>1256837</v>
      </c>
      <c r="G12" s="40"/>
      <c r="H12" s="40"/>
    </row>
    <row r="13" spans="2:12" ht="13.5" thickBot="1" x14ac:dyDescent="0.25">
      <c r="B13" s="9" t="s">
        <v>8</v>
      </c>
      <c r="C13" s="6"/>
      <c r="D13" s="6"/>
      <c r="E13" s="40">
        <f>51709+110918</f>
        <v>162627</v>
      </c>
      <c r="F13" s="40">
        <f>115968+278518</f>
        <v>394486</v>
      </c>
      <c r="G13" s="40"/>
      <c r="H13" s="40"/>
    </row>
    <row r="14" spans="2:12" ht="13.5" thickBot="1" x14ac:dyDescent="0.25">
      <c r="B14" s="9" t="s">
        <v>9</v>
      </c>
      <c r="C14" s="6"/>
      <c r="D14" s="6"/>
      <c r="E14" s="40"/>
      <c r="F14" s="40"/>
      <c r="G14" s="40"/>
      <c r="H14" s="40"/>
    </row>
    <row r="15" spans="2:12" ht="13.5" thickBot="1" x14ac:dyDescent="0.25">
      <c r="B15" s="8"/>
      <c r="C15" s="6"/>
      <c r="D15" s="6"/>
      <c r="E15" s="40"/>
      <c r="F15" s="40"/>
      <c r="G15" s="40"/>
      <c r="H15" s="40"/>
    </row>
    <row r="16" spans="2:12" s="24" customFormat="1" ht="26.25" thickBot="1" x14ac:dyDescent="0.25">
      <c r="B16" s="27" t="s">
        <v>10</v>
      </c>
      <c r="C16" s="28">
        <f>+SUM(C17:C23)</f>
        <v>0</v>
      </c>
      <c r="D16" s="28">
        <f t="shared" ref="D16:H16" si="1">+SUM(D17:D23)</f>
        <v>0</v>
      </c>
      <c r="E16" s="41">
        <f>+SUM(E17:E23)</f>
        <v>78590</v>
      </c>
      <c r="F16" s="41">
        <f>+SUM(F17:F24)</f>
        <v>199652</v>
      </c>
      <c r="G16" s="41">
        <f t="shared" si="1"/>
        <v>0</v>
      </c>
      <c r="H16" s="41">
        <f t="shared" si="1"/>
        <v>0</v>
      </c>
      <c r="K16" s="35"/>
      <c r="L16" s="35"/>
    </row>
    <row r="17" spans="2:8" ht="13.5" thickBot="1" x14ac:dyDescent="0.25">
      <c r="B17" s="8" t="s">
        <v>18</v>
      </c>
      <c r="C17" s="6"/>
      <c r="D17" s="6"/>
      <c r="E17" s="40"/>
      <c r="F17" s="6"/>
      <c r="G17" s="6"/>
      <c r="H17" s="6"/>
    </row>
    <row r="18" spans="2:8" ht="13.5" thickBot="1" x14ac:dyDescent="0.25">
      <c r="B18" s="8" t="s">
        <v>7</v>
      </c>
      <c r="C18" s="6"/>
      <c r="D18" s="6"/>
      <c r="E18" s="40"/>
      <c r="F18" s="6"/>
      <c r="G18" s="6"/>
      <c r="H18" s="6"/>
    </row>
    <row r="19" spans="2:8" ht="13.5" thickBot="1" x14ac:dyDescent="0.25">
      <c r="B19" s="37" t="s">
        <v>8</v>
      </c>
      <c r="C19" s="6"/>
      <c r="D19" s="6"/>
      <c r="E19" s="40">
        <v>3590</v>
      </c>
      <c r="F19" s="40">
        <v>43282</v>
      </c>
      <c r="G19" s="40"/>
      <c r="H19" s="40"/>
    </row>
    <row r="20" spans="2:8" ht="26.25" thickBot="1" x14ac:dyDescent="0.25">
      <c r="B20" s="38" t="s">
        <v>72</v>
      </c>
      <c r="C20" s="6"/>
      <c r="D20" s="6"/>
      <c r="E20" s="40"/>
      <c r="F20" s="40"/>
      <c r="G20" s="40"/>
      <c r="H20" s="40"/>
    </row>
    <row r="21" spans="2:8" ht="26.25" thickBot="1" x14ac:dyDescent="0.25">
      <c r="B21" s="39" t="s">
        <v>71</v>
      </c>
      <c r="C21" s="6"/>
      <c r="D21" s="6"/>
      <c r="E21" s="40"/>
      <c r="F21" s="40"/>
      <c r="G21" s="40"/>
      <c r="H21" s="40"/>
    </row>
    <row r="22" spans="2:8" ht="39" thickBot="1" x14ac:dyDescent="0.25">
      <c r="B22" s="38" t="s">
        <v>77</v>
      </c>
      <c r="C22" s="6"/>
      <c r="D22" s="6"/>
      <c r="E22" s="40">
        <v>75000</v>
      </c>
      <c r="F22" s="40">
        <v>143036</v>
      </c>
      <c r="G22" s="40"/>
      <c r="H22" s="40"/>
    </row>
    <row r="23" spans="2:8" ht="26.25" thickBot="1" x14ac:dyDescent="0.25">
      <c r="B23" s="39" t="s">
        <v>70</v>
      </c>
      <c r="C23" s="6"/>
      <c r="D23" s="6"/>
      <c r="E23" s="40"/>
      <c r="F23" s="40"/>
      <c r="G23" s="40"/>
      <c r="H23" s="40"/>
    </row>
    <row r="24" spans="2:8" ht="13.5" thickBot="1" x14ac:dyDescent="0.25">
      <c r="B24" s="43" t="s">
        <v>76</v>
      </c>
      <c r="C24" s="6"/>
      <c r="D24" s="6"/>
      <c r="E24" s="40"/>
      <c r="F24" s="40">
        <v>13334</v>
      </c>
      <c r="G24" s="40"/>
      <c r="H24" s="40"/>
    </row>
    <row r="25" spans="2:8" ht="13.5" thickBot="1" x14ac:dyDescent="0.25">
      <c r="B25" s="27" t="s">
        <v>12</v>
      </c>
      <c r="C25" s="28">
        <f>+C16+C10</f>
        <v>0</v>
      </c>
      <c r="D25" s="28">
        <f t="shared" ref="D25:H25" si="2">+D16+D10</f>
        <v>0</v>
      </c>
      <c r="E25" s="41">
        <f>+E16+E10</f>
        <v>846686</v>
      </c>
      <c r="F25" s="41">
        <f t="shared" si="2"/>
        <v>1850975</v>
      </c>
      <c r="G25" s="41">
        <f t="shared" si="2"/>
        <v>0</v>
      </c>
      <c r="H25" s="41">
        <f t="shared" si="2"/>
        <v>0</v>
      </c>
    </row>
    <row r="26" spans="2:8" ht="13.5" thickBot="1" x14ac:dyDescent="0.25">
      <c r="B26" s="8"/>
      <c r="C26" s="6"/>
      <c r="D26" s="6"/>
      <c r="E26" s="40"/>
      <c r="F26" s="6"/>
      <c r="G26" s="6"/>
      <c r="H26" s="6"/>
    </row>
    <row r="27" spans="2:8" ht="13.5" thickBot="1" x14ac:dyDescent="0.25">
      <c r="B27" s="8" t="s">
        <v>13</v>
      </c>
      <c r="C27" s="10"/>
      <c r="D27" s="10"/>
      <c r="E27" s="10">
        <f>32+50</f>
        <v>82</v>
      </c>
      <c r="F27" s="10">
        <f>30+52</f>
        <v>82</v>
      </c>
      <c r="G27" s="10"/>
      <c r="H27" s="10"/>
    </row>
    <row r="28" spans="2:8" ht="13.5" thickBot="1" x14ac:dyDescent="0.25">
      <c r="B28" s="30"/>
      <c r="C28" s="31"/>
      <c r="D28" s="31"/>
      <c r="E28" s="31"/>
      <c r="F28" s="31"/>
      <c r="G28" s="31"/>
      <c r="H28" s="31"/>
    </row>
    <row r="29" spans="2:8" ht="24" customHeight="1" thickBot="1" x14ac:dyDescent="0.25">
      <c r="B29" s="61" t="s">
        <v>58</v>
      </c>
      <c r="C29" s="62"/>
      <c r="D29" s="62"/>
      <c r="E29" s="62"/>
      <c r="F29" s="62"/>
      <c r="G29" s="62"/>
      <c r="H29" s="63"/>
    </row>
    <row r="30" spans="2:8" ht="12.75" customHeight="1" x14ac:dyDescent="0.2">
      <c r="B30" s="29" t="s">
        <v>1</v>
      </c>
      <c r="C30" s="50" t="s">
        <v>25</v>
      </c>
      <c r="D30" s="57" t="s">
        <v>26</v>
      </c>
      <c r="E30" s="14" t="s">
        <v>3</v>
      </c>
      <c r="F30" s="14" t="s">
        <v>3</v>
      </c>
      <c r="G30" s="14" t="s">
        <v>3</v>
      </c>
      <c r="H30" s="14" t="s">
        <v>3</v>
      </c>
    </row>
    <row r="31" spans="2:8" x14ac:dyDescent="0.2">
      <c r="B31" s="29" t="s">
        <v>2</v>
      </c>
      <c r="C31" s="51"/>
      <c r="D31" s="58"/>
      <c r="E31" s="4" t="s">
        <v>4</v>
      </c>
      <c r="F31" s="4" t="s">
        <v>4</v>
      </c>
      <c r="G31" s="4" t="s">
        <v>4</v>
      </c>
      <c r="H31" s="4" t="s">
        <v>4</v>
      </c>
    </row>
    <row r="32" spans="2:8" ht="26.25" thickBot="1" x14ac:dyDescent="0.25">
      <c r="B32" s="3"/>
      <c r="C32" s="52"/>
      <c r="D32" s="59"/>
      <c r="E32" s="21" t="s">
        <v>27</v>
      </c>
      <c r="F32" s="5" t="s">
        <v>28</v>
      </c>
      <c r="G32" s="5" t="s">
        <v>29</v>
      </c>
      <c r="H32" s="5" t="s">
        <v>30</v>
      </c>
    </row>
    <row r="33" spans="2:10" ht="13.5" thickBot="1" x14ac:dyDescent="0.25">
      <c r="B33" s="27" t="s">
        <v>5</v>
      </c>
      <c r="C33" s="41">
        <f>+C35+C36+C37</f>
        <v>0</v>
      </c>
      <c r="D33" s="41">
        <f t="shared" ref="D33:H33" si="3">+D35+D36+D37</f>
        <v>0</v>
      </c>
      <c r="E33" s="41">
        <f>+E35+E36+E37</f>
        <v>4386448</v>
      </c>
      <c r="F33" s="41">
        <f t="shared" si="3"/>
        <v>9126920</v>
      </c>
      <c r="G33" s="41">
        <f t="shared" si="3"/>
        <v>0</v>
      </c>
      <c r="H33" s="41">
        <f t="shared" si="3"/>
        <v>0</v>
      </c>
    </row>
    <row r="34" spans="2:10" ht="13.5" thickBot="1" x14ac:dyDescent="0.25">
      <c r="B34" s="8" t="s">
        <v>6</v>
      </c>
      <c r="C34" s="40"/>
      <c r="D34" s="40"/>
      <c r="E34" s="40"/>
      <c r="F34" s="40"/>
      <c r="G34" s="40"/>
      <c r="H34" s="40"/>
    </row>
    <row r="35" spans="2:10" ht="13.5" thickBot="1" x14ac:dyDescent="0.25">
      <c r="B35" s="9" t="s">
        <v>7</v>
      </c>
      <c r="C35" s="40"/>
      <c r="D35" s="40"/>
      <c r="E35" s="40">
        <f>230734+2562388+149960</f>
        <v>2943082</v>
      </c>
      <c r="F35" s="40">
        <f>478977+5442685+308524</f>
        <v>6230186</v>
      </c>
      <c r="G35" s="40"/>
      <c r="H35" s="40"/>
    </row>
    <row r="36" spans="2:10" ht="13.5" thickBot="1" x14ac:dyDescent="0.25">
      <c r="B36" s="9" t="s">
        <v>8</v>
      </c>
      <c r="C36" s="40"/>
      <c r="D36" s="40"/>
      <c r="E36" s="40">
        <f>3139+1042818+61301</f>
        <v>1107258</v>
      </c>
      <c r="F36" s="40">
        <f>14048+2360976+116152</f>
        <v>2491176</v>
      </c>
      <c r="G36" s="40"/>
      <c r="H36" s="40"/>
    </row>
    <row r="37" spans="2:10" ht="13.5" thickBot="1" x14ac:dyDescent="0.25">
      <c r="B37" s="9" t="s">
        <v>9</v>
      </c>
      <c r="C37" s="40"/>
      <c r="D37" s="40"/>
      <c r="E37" s="40">
        <f>334240+1868</f>
        <v>336108</v>
      </c>
      <c r="F37" s="40">
        <f>403690+1868</f>
        <v>405558</v>
      </c>
      <c r="G37" s="40"/>
      <c r="H37" s="40"/>
    </row>
    <row r="38" spans="2:10" ht="13.5" thickBot="1" x14ac:dyDescent="0.25">
      <c r="B38" s="8"/>
      <c r="C38" s="40"/>
      <c r="D38" s="40"/>
      <c r="E38" s="40"/>
      <c r="F38" s="40"/>
      <c r="G38" s="40"/>
      <c r="H38" s="40"/>
    </row>
    <row r="39" spans="2:10" ht="26.25" thickBot="1" x14ac:dyDescent="0.25">
      <c r="B39" s="27" t="s">
        <v>10</v>
      </c>
      <c r="C39" s="41">
        <f>+SUM(C40:C46)</f>
        <v>0</v>
      </c>
      <c r="D39" s="41">
        <f t="shared" ref="D39:H39" si="4">+SUM(D40:D46)</f>
        <v>0</v>
      </c>
      <c r="E39" s="41">
        <f>+SUM(E40:E46)</f>
        <v>5153</v>
      </c>
      <c r="F39" s="41">
        <f t="shared" si="4"/>
        <v>7011</v>
      </c>
      <c r="G39" s="41">
        <f t="shared" si="4"/>
        <v>0</v>
      </c>
      <c r="H39" s="41">
        <f t="shared" si="4"/>
        <v>0</v>
      </c>
    </row>
    <row r="40" spans="2:10" ht="13.5" thickBot="1" x14ac:dyDescent="0.25">
      <c r="B40" s="8" t="s">
        <v>18</v>
      </c>
      <c r="C40" s="40"/>
      <c r="D40" s="40"/>
      <c r="E40" s="40"/>
      <c r="F40" s="40"/>
      <c r="G40" s="40"/>
      <c r="H40" s="40"/>
      <c r="J40" s="34"/>
    </row>
    <row r="41" spans="2:10" ht="13.5" thickBot="1" x14ac:dyDescent="0.25">
      <c r="B41" s="8" t="s">
        <v>7</v>
      </c>
      <c r="C41" s="40"/>
      <c r="D41" s="40"/>
      <c r="E41" s="40"/>
      <c r="F41" s="40"/>
      <c r="G41" s="40"/>
      <c r="H41" s="40"/>
      <c r="J41" s="34"/>
    </row>
    <row r="42" spans="2:10" ht="13.5" thickBot="1" x14ac:dyDescent="0.25">
      <c r="B42" s="37" t="s">
        <v>8</v>
      </c>
      <c r="C42" s="40"/>
      <c r="D42" s="40"/>
      <c r="E42" s="40"/>
      <c r="F42" s="40"/>
      <c r="G42" s="40"/>
      <c r="H42" s="40"/>
      <c r="J42" s="34"/>
    </row>
    <row r="43" spans="2:10" ht="26.25" thickBot="1" x14ac:dyDescent="0.25">
      <c r="B43" s="38" t="s">
        <v>72</v>
      </c>
      <c r="C43" s="40"/>
      <c r="D43" s="40"/>
      <c r="E43" s="40"/>
      <c r="F43" s="40"/>
      <c r="G43" s="40"/>
      <c r="H43" s="40"/>
      <c r="J43" s="34"/>
    </row>
    <row r="44" spans="2:10" ht="26.25" thickBot="1" x14ac:dyDescent="0.25">
      <c r="B44" s="39" t="s">
        <v>71</v>
      </c>
      <c r="C44" s="40"/>
      <c r="D44" s="40"/>
      <c r="E44" s="40"/>
      <c r="F44" s="40">
        <v>-7</v>
      </c>
      <c r="G44" s="40"/>
      <c r="H44" s="40"/>
      <c r="J44" s="34"/>
    </row>
    <row r="45" spans="2:10" ht="26.25" thickBot="1" x14ac:dyDescent="0.25">
      <c r="B45" s="38" t="s">
        <v>69</v>
      </c>
      <c r="C45" s="40"/>
      <c r="D45" s="40"/>
      <c r="E45" s="40"/>
      <c r="F45" s="40">
        <v>-216</v>
      </c>
      <c r="G45" s="40"/>
      <c r="H45" s="40"/>
      <c r="J45" s="34"/>
    </row>
    <row r="46" spans="2:10" ht="26.25" thickBot="1" x14ac:dyDescent="0.25">
      <c r="B46" s="39" t="s">
        <v>70</v>
      </c>
      <c r="C46" s="40"/>
      <c r="D46" s="40"/>
      <c r="E46" s="40">
        <f>500+3870+783</f>
        <v>5153</v>
      </c>
      <c r="F46" s="40">
        <f>500+4580+2154</f>
        <v>7234</v>
      </c>
      <c r="G46" s="40"/>
      <c r="H46" s="40"/>
      <c r="J46" s="34"/>
    </row>
    <row r="47" spans="2:10" ht="13.5" thickBot="1" x14ac:dyDescent="0.25">
      <c r="B47" s="27" t="s">
        <v>12</v>
      </c>
      <c r="C47" s="41">
        <f>+C39+C33</f>
        <v>0</v>
      </c>
      <c r="D47" s="41">
        <f t="shared" ref="D47:H47" si="5">+D39+D33</f>
        <v>0</v>
      </c>
      <c r="E47" s="41">
        <f>+E39+E33</f>
        <v>4391601</v>
      </c>
      <c r="F47" s="41">
        <f t="shared" si="5"/>
        <v>9133931</v>
      </c>
      <c r="G47" s="41">
        <f t="shared" si="5"/>
        <v>0</v>
      </c>
      <c r="H47" s="41">
        <f t="shared" si="5"/>
        <v>0</v>
      </c>
      <c r="J47" s="34"/>
    </row>
    <row r="48" spans="2:10" ht="13.5" thickBot="1" x14ac:dyDescent="0.25">
      <c r="B48" s="8"/>
      <c r="C48" s="40"/>
      <c r="D48" s="40"/>
      <c r="E48" s="40"/>
      <c r="F48" s="40"/>
      <c r="G48" s="40"/>
      <c r="H48" s="40"/>
      <c r="J48" s="34"/>
    </row>
    <row r="49" spans="2:10" ht="13.5" thickBot="1" x14ac:dyDescent="0.25">
      <c r="B49" s="8" t="s">
        <v>13</v>
      </c>
      <c r="C49" s="42"/>
      <c r="D49" s="42"/>
      <c r="E49" s="42">
        <v>14</v>
      </c>
      <c r="F49" s="42">
        <v>14</v>
      </c>
      <c r="G49" s="42"/>
      <c r="H49" s="42"/>
      <c r="J49" s="34"/>
    </row>
    <row r="50" spans="2:10" ht="13.5" thickBot="1" x14ac:dyDescent="0.25">
      <c r="B50" s="30"/>
      <c r="C50" s="31"/>
      <c r="D50" s="31"/>
      <c r="E50" s="31"/>
      <c r="F50" s="31"/>
      <c r="G50" s="31"/>
      <c r="H50" s="31"/>
    </row>
    <row r="51" spans="2:10" ht="21.75" customHeight="1" thickBot="1" x14ac:dyDescent="0.25">
      <c r="B51" s="61" t="s">
        <v>59</v>
      </c>
      <c r="C51" s="62"/>
      <c r="D51" s="62"/>
      <c r="E51" s="62"/>
      <c r="F51" s="62"/>
      <c r="G51" s="62"/>
      <c r="H51" s="63"/>
    </row>
    <row r="52" spans="2:10" x14ac:dyDescent="0.2">
      <c r="B52" s="29" t="s">
        <v>1</v>
      </c>
      <c r="C52" s="50" t="s">
        <v>25</v>
      </c>
      <c r="D52" s="57" t="s">
        <v>26</v>
      </c>
      <c r="E52" s="14" t="s">
        <v>3</v>
      </c>
      <c r="F52" s="14" t="s">
        <v>3</v>
      </c>
      <c r="G52" s="14" t="s">
        <v>3</v>
      </c>
      <c r="H52" s="14" t="s">
        <v>3</v>
      </c>
    </row>
    <row r="53" spans="2:10" x14ac:dyDescent="0.2">
      <c r="B53" s="29" t="s">
        <v>2</v>
      </c>
      <c r="C53" s="51"/>
      <c r="D53" s="58"/>
      <c r="E53" s="4" t="s">
        <v>4</v>
      </c>
      <c r="F53" s="4" t="s">
        <v>4</v>
      </c>
      <c r="G53" s="4" t="s">
        <v>4</v>
      </c>
      <c r="H53" s="4" t="s">
        <v>4</v>
      </c>
    </row>
    <row r="54" spans="2:10" ht="26.25" thickBot="1" x14ac:dyDescent="0.25">
      <c r="B54" s="3"/>
      <c r="C54" s="52"/>
      <c r="D54" s="59"/>
      <c r="E54" s="21" t="s">
        <v>27</v>
      </c>
      <c r="F54" s="5" t="s">
        <v>28</v>
      </c>
      <c r="G54" s="5" t="s">
        <v>29</v>
      </c>
      <c r="H54" s="5" t="s">
        <v>30</v>
      </c>
    </row>
    <row r="55" spans="2:10" ht="13.5" thickBot="1" x14ac:dyDescent="0.25">
      <c r="B55" s="27" t="s">
        <v>5</v>
      </c>
      <c r="C55" s="41">
        <f>+C57+C58+C59</f>
        <v>0</v>
      </c>
      <c r="D55" s="41">
        <f t="shared" ref="D55:H55" si="6">+D57+D58+D59</f>
        <v>0</v>
      </c>
      <c r="E55" s="41">
        <f>+E57+E58+E59</f>
        <v>147488</v>
      </c>
      <c r="F55" s="41">
        <f t="shared" si="6"/>
        <v>413955</v>
      </c>
      <c r="G55" s="41">
        <f t="shared" si="6"/>
        <v>0</v>
      </c>
      <c r="H55" s="41">
        <f t="shared" si="6"/>
        <v>0</v>
      </c>
    </row>
    <row r="56" spans="2:10" ht="13.5" thickBot="1" x14ac:dyDescent="0.25">
      <c r="B56" s="8" t="s">
        <v>6</v>
      </c>
      <c r="C56" s="40"/>
      <c r="D56" s="40"/>
      <c r="E56" s="40"/>
      <c r="F56" s="40"/>
      <c r="G56" s="40"/>
      <c r="H56" s="40"/>
    </row>
    <row r="57" spans="2:10" ht="13.5" thickBot="1" x14ac:dyDescent="0.25">
      <c r="B57" s="9" t="s">
        <v>7</v>
      </c>
      <c r="C57" s="40"/>
      <c r="D57" s="40"/>
      <c r="E57" s="40">
        <v>128523</v>
      </c>
      <c r="F57" s="40">
        <v>350451</v>
      </c>
      <c r="G57" s="40"/>
      <c r="H57" s="40"/>
    </row>
    <row r="58" spans="2:10" ht="13.5" thickBot="1" x14ac:dyDescent="0.25">
      <c r="B58" s="9" t="s">
        <v>8</v>
      </c>
      <c r="C58" s="40"/>
      <c r="D58" s="40"/>
      <c r="E58" s="40">
        <v>18965</v>
      </c>
      <c r="F58" s="40">
        <v>63504</v>
      </c>
      <c r="G58" s="40"/>
      <c r="H58" s="40"/>
    </row>
    <row r="59" spans="2:10" ht="13.5" thickBot="1" x14ac:dyDescent="0.25">
      <c r="B59" s="9" t="s">
        <v>9</v>
      </c>
      <c r="C59" s="40"/>
      <c r="D59" s="40"/>
      <c r="E59" s="40"/>
      <c r="F59" s="40"/>
      <c r="G59" s="40"/>
      <c r="H59" s="40"/>
    </row>
    <row r="60" spans="2:10" ht="13.5" thickBot="1" x14ac:dyDescent="0.25">
      <c r="B60" s="8"/>
      <c r="C60" s="40"/>
      <c r="D60" s="40"/>
      <c r="E60" s="40"/>
      <c r="F60" s="40"/>
      <c r="G60" s="40"/>
      <c r="H60" s="40"/>
    </row>
    <row r="61" spans="2:10" ht="26.25" thickBot="1" x14ac:dyDescent="0.25">
      <c r="B61" s="27" t="s">
        <v>10</v>
      </c>
      <c r="C61" s="41">
        <f>+SUM(C62:C65)</f>
        <v>0</v>
      </c>
      <c r="D61" s="41">
        <f t="shared" ref="D61:H61" si="7">+SUM(D62:D65)</f>
        <v>0</v>
      </c>
      <c r="E61" s="41">
        <f>+SUM(E62:E65)</f>
        <v>-92961</v>
      </c>
      <c r="F61" s="41">
        <f t="shared" si="7"/>
        <v>-146898</v>
      </c>
      <c r="G61" s="41">
        <f t="shared" si="7"/>
        <v>0</v>
      </c>
      <c r="H61" s="41">
        <f t="shared" si="7"/>
        <v>0</v>
      </c>
    </row>
    <row r="62" spans="2:10" ht="13.5" thickBot="1" x14ac:dyDescent="0.25">
      <c r="B62" s="8" t="s">
        <v>18</v>
      </c>
      <c r="C62" s="40"/>
      <c r="D62" s="40"/>
      <c r="E62" s="40"/>
      <c r="F62" s="40"/>
      <c r="G62" s="40"/>
      <c r="H62" s="40"/>
    </row>
    <row r="63" spans="2:10" ht="64.5" thickBot="1" x14ac:dyDescent="0.25">
      <c r="B63" s="8" t="s">
        <v>74</v>
      </c>
      <c r="C63" s="40"/>
      <c r="D63" s="40"/>
      <c r="E63" s="40">
        <v>-92961</v>
      </c>
      <c r="F63" s="40">
        <v>-146898</v>
      </c>
      <c r="G63" s="40"/>
      <c r="H63" s="40"/>
    </row>
    <row r="64" spans="2:10" ht="13.5" thickBot="1" x14ac:dyDescent="0.25">
      <c r="B64" s="8" t="s">
        <v>11</v>
      </c>
      <c r="C64" s="40"/>
      <c r="D64" s="40"/>
      <c r="E64" s="40"/>
      <c r="F64" s="40"/>
      <c r="G64" s="40"/>
      <c r="H64" s="40"/>
    </row>
    <row r="65" spans="2:8" ht="13.5" thickBot="1" x14ac:dyDescent="0.25">
      <c r="B65" s="36"/>
      <c r="C65" s="40"/>
      <c r="D65" s="40"/>
      <c r="E65" s="40"/>
      <c r="F65" s="40"/>
      <c r="G65" s="40"/>
      <c r="H65" s="40"/>
    </row>
    <row r="66" spans="2:8" ht="13.5" thickBot="1" x14ac:dyDescent="0.25">
      <c r="B66" s="27" t="s">
        <v>12</v>
      </c>
      <c r="C66" s="41">
        <f>+C61+C55</f>
        <v>0</v>
      </c>
      <c r="D66" s="41">
        <f t="shared" ref="D66:H66" si="8">+D61+D55</f>
        <v>0</v>
      </c>
      <c r="E66" s="41">
        <f>+E61+E55</f>
        <v>54527</v>
      </c>
      <c r="F66" s="41">
        <f t="shared" si="8"/>
        <v>267057</v>
      </c>
      <c r="G66" s="41">
        <f t="shared" si="8"/>
        <v>0</v>
      </c>
      <c r="H66" s="41">
        <f t="shared" si="8"/>
        <v>0</v>
      </c>
    </row>
    <row r="67" spans="2:8" ht="13.5" thickBot="1" x14ac:dyDescent="0.25">
      <c r="B67" s="8"/>
      <c r="C67" s="40"/>
      <c r="D67" s="40"/>
      <c r="E67" s="40"/>
      <c r="F67" s="40"/>
      <c r="G67" s="40"/>
      <c r="H67" s="40"/>
    </row>
    <row r="68" spans="2:8" ht="13.5" thickBot="1" x14ac:dyDescent="0.25">
      <c r="B68" s="8" t="s">
        <v>13</v>
      </c>
      <c r="C68" s="42"/>
      <c r="D68" s="42"/>
      <c r="E68" s="42">
        <v>10</v>
      </c>
      <c r="F68" s="42">
        <v>11</v>
      </c>
      <c r="G68" s="42"/>
      <c r="H68" s="42"/>
    </row>
    <row r="69" spans="2:8" ht="13.5" thickBot="1" x14ac:dyDescent="0.25">
      <c r="B69" s="30"/>
      <c r="C69" s="31"/>
      <c r="D69" s="31"/>
      <c r="E69" s="31"/>
      <c r="F69" s="31"/>
      <c r="G69" s="31"/>
      <c r="H69" s="31"/>
    </row>
    <row r="70" spans="2:8" ht="30.75" customHeight="1" thickBot="1" x14ac:dyDescent="0.25">
      <c r="B70" s="61" t="s">
        <v>60</v>
      </c>
      <c r="C70" s="62"/>
      <c r="D70" s="62"/>
      <c r="E70" s="62"/>
      <c r="F70" s="62"/>
      <c r="G70" s="62"/>
      <c r="H70" s="63"/>
    </row>
    <row r="71" spans="2:8" x14ac:dyDescent="0.2">
      <c r="B71" s="29" t="s">
        <v>1</v>
      </c>
      <c r="C71" s="50" t="s">
        <v>25</v>
      </c>
      <c r="D71" s="57" t="s">
        <v>26</v>
      </c>
      <c r="E71" s="14" t="s">
        <v>3</v>
      </c>
      <c r="F71" s="14" t="s">
        <v>3</v>
      </c>
      <c r="G71" s="14" t="s">
        <v>3</v>
      </c>
      <c r="H71" s="14" t="s">
        <v>3</v>
      </c>
    </row>
    <row r="72" spans="2:8" x14ac:dyDescent="0.2">
      <c r="B72" s="29" t="s">
        <v>2</v>
      </c>
      <c r="C72" s="51"/>
      <c r="D72" s="58"/>
      <c r="E72" s="4" t="s">
        <v>4</v>
      </c>
      <c r="F72" s="4" t="s">
        <v>4</v>
      </c>
      <c r="G72" s="4" t="s">
        <v>4</v>
      </c>
      <c r="H72" s="4" t="s">
        <v>4</v>
      </c>
    </row>
    <row r="73" spans="2:8" ht="26.25" thickBot="1" x14ac:dyDescent="0.25">
      <c r="B73" s="3"/>
      <c r="C73" s="52"/>
      <c r="D73" s="59"/>
      <c r="E73" s="21" t="s">
        <v>27</v>
      </c>
      <c r="F73" s="5" t="s">
        <v>28</v>
      </c>
      <c r="G73" s="5" t="s">
        <v>29</v>
      </c>
      <c r="H73" s="5" t="s">
        <v>30</v>
      </c>
    </row>
    <row r="74" spans="2:8" ht="13.5" thickBot="1" x14ac:dyDescent="0.25">
      <c r="B74" s="27" t="s">
        <v>5</v>
      </c>
      <c r="C74" s="41">
        <f>+C76+C77+C78</f>
        <v>0</v>
      </c>
      <c r="D74" s="41">
        <f t="shared" ref="D74:H74" si="9">+D76+D77+D78</f>
        <v>0</v>
      </c>
      <c r="E74" s="41">
        <f>+E76+E77+E78</f>
        <v>298543</v>
      </c>
      <c r="F74" s="41">
        <f t="shared" si="9"/>
        <v>720495</v>
      </c>
      <c r="G74" s="41">
        <f t="shared" si="9"/>
        <v>0</v>
      </c>
      <c r="H74" s="41">
        <f t="shared" si="9"/>
        <v>0</v>
      </c>
    </row>
    <row r="75" spans="2:8" ht="13.5" thickBot="1" x14ac:dyDescent="0.25">
      <c r="B75" s="8" t="s">
        <v>6</v>
      </c>
      <c r="C75" s="40"/>
      <c r="D75" s="40"/>
      <c r="E75" s="40"/>
      <c r="F75" s="40"/>
      <c r="G75" s="40"/>
      <c r="H75" s="40"/>
    </row>
    <row r="76" spans="2:8" ht="13.5" thickBot="1" x14ac:dyDescent="0.25">
      <c r="B76" s="9" t="s">
        <v>7</v>
      </c>
      <c r="C76" s="40"/>
      <c r="D76" s="40"/>
      <c r="E76" s="40">
        <v>161583</v>
      </c>
      <c r="F76" s="40">
        <v>337132</v>
      </c>
      <c r="G76" s="40"/>
      <c r="H76" s="40"/>
    </row>
    <row r="77" spans="2:8" ht="13.5" thickBot="1" x14ac:dyDescent="0.25">
      <c r="B77" s="9" t="s">
        <v>8</v>
      </c>
      <c r="C77" s="40"/>
      <c r="D77" s="40"/>
      <c r="E77" s="40">
        <v>136960</v>
      </c>
      <c r="F77" s="40">
        <v>383363</v>
      </c>
      <c r="G77" s="40"/>
      <c r="H77" s="40"/>
    </row>
    <row r="78" spans="2:8" ht="13.5" thickBot="1" x14ac:dyDescent="0.25">
      <c r="B78" s="9" t="s">
        <v>9</v>
      </c>
      <c r="C78" s="40"/>
      <c r="D78" s="40"/>
      <c r="E78" s="40"/>
      <c r="F78" s="40"/>
      <c r="G78" s="40"/>
      <c r="H78" s="40"/>
    </row>
    <row r="79" spans="2:8" ht="13.5" thickBot="1" x14ac:dyDescent="0.25">
      <c r="B79" s="8"/>
      <c r="C79" s="40"/>
      <c r="D79" s="40"/>
      <c r="E79" s="40"/>
      <c r="F79" s="40"/>
      <c r="G79" s="40"/>
      <c r="H79" s="40"/>
    </row>
    <row r="80" spans="2:8" ht="26.25" thickBot="1" x14ac:dyDescent="0.25">
      <c r="B80" s="27" t="s">
        <v>10</v>
      </c>
      <c r="C80" s="41">
        <f>+SUM(C81:C84)</f>
        <v>0</v>
      </c>
      <c r="D80" s="41">
        <f t="shared" ref="D80:H80" si="10">+SUM(D81:D84)</f>
        <v>0</v>
      </c>
      <c r="E80" s="41">
        <f>+E82+E83</f>
        <v>1977733</v>
      </c>
      <c r="F80" s="41">
        <f t="shared" si="10"/>
        <v>7225551</v>
      </c>
      <c r="G80" s="41">
        <f t="shared" si="10"/>
        <v>0</v>
      </c>
      <c r="H80" s="41">
        <f t="shared" si="10"/>
        <v>0</v>
      </c>
    </row>
    <row r="81" spans="2:8" ht="13.5" thickBot="1" x14ac:dyDescent="0.25">
      <c r="B81" s="8" t="s">
        <v>18</v>
      </c>
      <c r="C81" s="40"/>
      <c r="D81" s="40"/>
      <c r="E81" s="40"/>
      <c r="F81" s="40"/>
      <c r="G81" s="40"/>
      <c r="H81" s="40"/>
    </row>
    <row r="82" spans="2:8" ht="26.25" thickBot="1" x14ac:dyDescent="0.25">
      <c r="B82" s="39" t="s">
        <v>71</v>
      </c>
      <c r="C82" s="40"/>
      <c r="D82" s="40"/>
      <c r="E82" s="40">
        <v>1780263</v>
      </c>
      <c r="F82" s="40">
        <v>6825583</v>
      </c>
      <c r="G82" s="40"/>
      <c r="H82" s="40"/>
    </row>
    <row r="83" spans="2:8" ht="26.25" thickBot="1" x14ac:dyDescent="0.25">
      <c r="B83" s="39" t="s">
        <v>70</v>
      </c>
      <c r="C83" s="40"/>
      <c r="D83" s="40"/>
      <c r="E83" s="40">
        <v>197470</v>
      </c>
      <c r="F83" s="40">
        <v>399968</v>
      </c>
      <c r="G83" s="40"/>
      <c r="H83" s="40"/>
    </row>
    <row r="84" spans="2:8" ht="13.5" thickBot="1" x14ac:dyDescent="0.25">
      <c r="B84" s="8"/>
      <c r="C84" s="40"/>
      <c r="D84" s="40"/>
      <c r="E84" s="40"/>
      <c r="F84" s="40"/>
      <c r="G84" s="40"/>
      <c r="H84" s="40"/>
    </row>
    <row r="85" spans="2:8" ht="13.5" thickBot="1" x14ac:dyDescent="0.25">
      <c r="B85" s="27" t="s">
        <v>12</v>
      </c>
      <c r="C85" s="41">
        <f>+C80+C74</f>
        <v>0</v>
      </c>
      <c r="D85" s="41">
        <f t="shared" ref="D85:H85" si="11">+D80+D74</f>
        <v>0</v>
      </c>
      <c r="E85" s="41">
        <f>+E80+E74</f>
        <v>2276276</v>
      </c>
      <c r="F85" s="41">
        <f t="shared" si="11"/>
        <v>7946046</v>
      </c>
      <c r="G85" s="41">
        <f t="shared" si="11"/>
        <v>0</v>
      </c>
      <c r="H85" s="41">
        <f t="shared" si="11"/>
        <v>0</v>
      </c>
    </row>
    <row r="86" spans="2:8" ht="13.5" thickBot="1" x14ac:dyDescent="0.25">
      <c r="B86" s="8"/>
      <c r="C86" s="40"/>
      <c r="D86" s="40"/>
      <c r="E86" s="40"/>
      <c r="F86" s="40"/>
      <c r="G86" s="40"/>
      <c r="H86" s="40"/>
    </row>
    <row r="87" spans="2:8" ht="13.5" thickBot="1" x14ac:dyDescent="0.25">
      <c r="B87" s="8" t="s">
        <v>13</v>
      </c>
      <c r="C87" s="42"/>
      <c r="D87" s="42"/>
      <c r="E87" s="42">
        <v>11</v>
      </c>
      <c r="F87" s="42">
        <v>11</v>
      </c>
      <c r="G87" s="42"/>
      <c r="H87" s="42"/>
    </row>
    <row r="88" spans="2:8" ht="13.5" thickBot="1" x14ac:dyDescent="0.25">
      <c r="B88" s="30"/>
      <c r="C88" s="31"/>
      <c r="D88" s="31"/>
      <c r="E88" s="31"/>
      <c r="F88" s="31"/>
      <c r="G88" s="31"/>
      <c r="H88" s="31"/>
    </row>
    <row r="89" spans="2:8" ht="28.5" customHeight="1" thickBot="1" x14ac:dyDescent="0.25">
      <c r="B89" s="61" t="s">
        <v>61</v>
      </c>
      <c r="C89" s="62"/>
      <c r="D89" s="62"/>
      <c r="E89" s="62"/>
      <c r="F89" s="62"/>
      <c r="G89" s="62"/>
      <c r="H89" s="63"/>
    </row>
    <row r="90" spans="2:8" x14ac:dyDescent="0.2">
      <c r="B90" s="29" t="s">
        <v>1</v>
      </c>
      <c r="C90" s="50" t="s">
        <v>25</v>
      </c>
      <c r="D90" s="57" t="s">
        <v>26</v>
      </c>
      <c r="E90" s="14" t="s">
        <v>3</v>
      </c>
      <c r="F90" s="14" t="s">
        <v>3</v>
      </c>
      <c r="G90" s="14" t="s">
        <v>3</v>
      </c>
      <c r="H90" s="14" t="s">
        <v>3</v>
      </c>
    </row>
    <row r="91" spans="2:8" x14ac:dyDescent="0.2">
      <c r="B91" s="29" t="s">
        <v>2</v>
      </c>
      <c r="C91" s="51"/>
      <c r="D91" s="58"/>
      <c r="E91" s="4" t="s">
        <v>4</v>
      </c>
      <c r="F91" s="4" t="s">
        <v>4</v>
      </c>
      <c r="G91" s="4" t="s">
        <v>4</v>
      </c>
      <c r="H91" s="4" t="s">
        <v>4</v>
      </c>
    </row>
    <row r="92" spans="2:8" ht="26.25" thickBot="1" x14ac:dyDescent="0.25">
      <c r="B92" s="3"/>
      <c r="C92" s="52"/>
      <c r="D92" s="59"/>
      <c r="E92" s="21" t="s">
        <v>27</v>
      </c>
      <c r="F92" s="5" t="s">
        <v>28</v>
      </c>
      <c r="G92" s="5" t="s">
        <v>29</v>
      </c>
      <c r="H92" s="5" t="s">
        <v>30</v>
      </c>
    </row>
    <row r="93" spans="2:8" ht="13.5" thickBot="1" x14ac:dyDescent="0.25">
      <c r="B93" s="27" t="s">
        <v>5</v>
      </c>
      <c r="C93" s="41">
        <f>+C95+C96+C97</f>
        <v>0</v>
      </c>
      <c r="D93" s="41">
        <f t="shared" ref="D93:H93" si="12">+D95+D96+D97</f>
        <v>0</v>
      </c>
      <c r="E93" s="41">
        <f>+E95+E96+E97</f>
        <v>43385982</v>
      </c>
      <c r="F93" s="41">
        <f t="shared" si="12"/>
        <v>95100910</v>
      </c>
      <c r="G93" s="41">
        <f t="shared" si="12"/>
        <v>0</v>
      </c>
      <c r="H93" s="41">
        <f t="shared" si="12"/>
        <v>0</v>
      </c>
    </row>
    <row r="94" spans="2:8" ht="13.5" thickBot="1" x14ac:dyDescent="0.25">
      <c r="B94" s="8" t="s">
        <v>6</v>
      </c>
      <c r="C94" s="40"/>
      <c r="D94" s="40"/>
      <c r="E94" s="40"/>
      <c r="F94" s="40"/>
      <c r="G94" s="40"/>
      <c r="H94" s="40"/>
    </row>
    <row r="95" spans="2:8" ht="13.5" thickBot="1" x14ac:dyDescent="0.25">
      <c r="B95" s="9" t="s">
        <v>7</v>
      </c>
      <c r="C95" s="40"/>
      <c r="D95" s="40"/>
      <c r="E95" s="40">
        <f>14114069+15082549+3720054</f>
        <v>32916672</v>
      </c>
      <c r="F95" s="40">
        <f>30336646+31482646+8204324</f>
        <v>70023616</v>
      </c>
      <c r="G95" s="40"/>
      <c r="H95" s="40"/>
    </row>
    <row r="96" spans="2:8" ht="13.5" thickBot="1" x14ac:dyDescent="0.25">
      <c r="B96" s="9" t="s">
        <v>8</v>
      </c>
      <c r="C96" s="40"/>
      <c r="D96" s="40"/>
      <c r="E96" s="40">
        <f>6568397+2868745+565348</f>
        <v>10002490</v>
      </c>
      <c r="F96" s="40">
        <f>15154008+7397523+1766089-1</f>
        <v>24317619</v>
      </c>
      <c r="G96" s="40"/>
      <c r="H96" s="40"/>
    </row>
    <row r="97" spans="2:15" ht="13.5" thickBot="1" x14ac:dyDescent="0.25">
      <c r="B97" s="9" t="s">
        <v>9</v>
      </c>
      <c r="C97" s="40"/>
      <c r="D97" s="40"/>
      <c r="E97" s="40">
        <f>141056+308858+16906</f>
        <v>466820</v>
      </c>
      <c r="F97" s="40">
        <f>297107+416814+45754</f>
        <v>759675</v>
      </c>
      <c r="G97" s="40"/>
      <c r="H97" s="40"/>
    </row>
    <row r="98" spans="2:15" ht="13.5" thickBot="1" x14ac:dyDescent="0.25">
      <c r="B98" s="8"/>
      <c r="C98" s="40"/>
      <c r="D98" s="40"/>
      <c r="E98" s="40"/>
      <c r="F98" s="40"/>
      <c r="G98" s="40"/>
      <c r="H98" s="40"/>
    </row>
    <row r="99" spans="2:15" ht="26.25" thickBot="1" x14ac:dyDescent="0.25">
      <c r="B99" s="27" t="s">
        <v>10</v>
      </c>
      <c r="C99" s="41">
        <f t="shared" ref="C99:H99" si="13">+SUM(C100:C106)</f>
        <v>0</v>
      </c>
      <c r="D99" s="41">
        <f t="shared" si="13"/>
        <v>0</v>
      </c>
      <c r="E99" s="41">
        <f>+SUM(E100:E106)</f>
        <v>28421</v>
      </c>
      <c r="F99" s="41">
        <f t="shared" si="13"/>
        <v>263441</v>
      </c>
      <c r="G99" s="41">
        <f t="shared" si="13"/>
        <v>0</v>
      </c>
      <c r="H99" s="41">
        <f t="shared" si="13"/>
        <v>0</v>
      </c>
    </row>
    <row r="100" spans="2:15" ht="13.5" thickBot="1" x14ac:dyDescent="0.25">
      <c r="B100" s="8" t="s">
        <v>18</v>
      </c>
      <c r="C100" s="40"/>
      <c r="D100" s="40"/>
      <c r="E100" s="40"/>
      <c r="F100" s="40"/>
      <c r="G100" s="40"/>
      <c r="H100" s="40"/>
    </row>
    <row r="101" spans="2:15" ht="13.5" thickBot="1" x14ac:dyDescent="0.25">
      <c r="B101" s="8" t="s">
        <v>7</v>
      </c>
      <c r="C101" s="40"/>
      <c r="D101" s="40"/>
      <c r="E101" s="40"/>
      <c r="F101" s="40"/>
      <c r="G101" s="40"/>
      <c r="H101" s="40"/>
    </row>
    <row r="102" spans="2:15" ht="13.5" thickBot="1" x14ac:dyDescent="0.25">
      <c r="B102" s="37" t="s">
        <v>8</v>
      </c>
      <c r="C102" s="40"/>
      <c r="D102" s="40"/>
      <c r="E102" s="40"/>
      <c r="F102" s="40">
        <v>73291</v>
      </c>
      <c r="G102" s="40"/>
      <c r="H102" s="40"/>
    </row>
    <row r="103" spans="2:15" ht="26.25" thickBot="1" x14ac:dyDescent="0.25">
      <c r="B103" s="38" t="s">
        <v>72</v>
      </c>
      <c r="C103" s="40"/>
      <c r="D103" s="40"/>
      <c r="E103" s="40"/>
      <c r="F103" s="40"/>
      <c r="G103" s="40"/>
      <c r="H103" s="40"/>
    </row>
    <row r="104" spans="2:15" ht="26.25" thickBot="1" x14ac:dyDescent="0.25">
      <c r="B104" s="39" t="s">
        <v>71</v>
      </c>
      <c r="C104" s="40"/>
      <c r="D104" s="40"/>
      <c r="E104" s="40">
        <v>-37</v>
      </c>
      <c r="F104" s="40">
        <v>91610</v>
      </c>
      <c r="G104" s="40"/>
      <c r="H104" s="40"/>
    </row>
    <row r="105" spans="2:15" ht="26.25" thickBot="1" x14ac:dyDescent="0.25">
      <c r="B105" s="38" t="s">
        <v>69</v>
      </c>
      <c r="C105" s="40"/>
      <c r="D105" s="40"/>
      <c r="E105" s="40">
        <v>-1783</v>
      </c>
      <c r="F105" s="40">
        <v>66899</v>
      </c>
      <c r="G105" s="40"/>
      <c r="H105" s="40"/>
    </row>
    <row r="106" spans="2:15" ht="26.25" thickBot="1" x14ac:dyDescent="0.25">
      <c r="B106" s="39" t="s">
        <v>70</v>
      </c>
      <c r="C106" s="40"/>
      <c r="D106" s="40"/>
      <c r="E106" s="40">
        <v>30241</v>
      </c>
      <c r="F106" s="40">
        <f>900+30741</f>
        <v>31641</v>
      </c>
      <c r="G106" s="40"/>
      <c r="H106" s="40"/>
    </row>
    <row r="107" spans="2:15" ht="13.5" thickBot="1" x14ac:dyDescent="0.25">
      <c r="B107" s="27" t="s">
        <v>12</v>
      </c>
      <c r="C107" s="41">
        <f t="shared" ref="C107:H107" si="14">+C99+C93</f>
        <v>0</v>
      </c>
      <c r="D107" s="41">
        <f t="shared" si="14"/>
        <v>0</v>
      </c>
      <c r="E107" s="41">
        <f>+E99+E93</f>
        <v>43414403</v>
      </c>
      <c r="F107" s="41">
        <f t="shared" si="14"/>
        <v>95364351</v>
      </c>
      <c r="G107" s="41">
        <f t="shared" si="14"/>
        <v>0</v>
      </c>
      <c r="H107" s="41">
        <f t="shared" si="14"/>
        <v>0</v>
      </c>
    </row>
    <row r="108" spans="2:15" ht="13.5" thickBot="1" x14ac:dyDescent="0.25">
      <c r="B108" s="8"/>
      <c r="C108" s="40"/>
      <c r="D108" s="40"/>
      <c r="E108" s="40"/>
      <c r="F108" s="40"/>
      <c r="G108" s="40"/>
      <c r="H108" s="40"/>
    </row>
    <row r="109" spans="2:15" ht="13.5" thickBot="1" x14ac:dyDescent="0.25">
      <c r="B109" s="8" t="s">
        <v>13</v>
      </c>
      <c r="C109" s="42"/>
      <c r="D109" s="42"/>
      <c r="E109" s="42"/>
      <c r="F109" s="42"/>
      <c r="G109" s="42"/>
      <c r="H109" s="42"/>
    </row>
    <row r="110" spans="2:15" ht="13.5" thickBot="1" x14ac:dyDescent="0.25">
      <c r="B110" s="30"/>
      <c r="C110" s="31"/>
      <c r="D110" s="31"/>
      <c r="E110" s="31"/>
      <c r="F110" s="31"/>
      <c r="G110" s="31"/>
      <c r="H110" s="31"/>
      <c r="O110" t="s">
        <v>73</v>
      </c>
    </row>
    <row r="111" spans="2:15" ht="30.75" customHeight="1" thickBot="1" x14ac:dyDescent="0.25">
      <c r="B111" s="61" t="s">
        <v>62</v>
      </c>
      <c r="C111" s="62"/>
      <c r="D111" s="62"/>
      <c r="E111" s="62"/>
      <c r="F111" s="62"/>
      <c r="G111" s="62"/>
      <c r="H111" s="63"/>
    </row>
    <row r="112" spans="2:15" x14ac:dyDescent="0.2">
      <c r="B112" s="29" t="s">
        <v>1</v>
      </c>
      <c r="C112" s="50" t="s">
        <v>25</v>
      </c>
      <c r="D112" s="57" t="s">
        <v>26</v>
      </c>
      <c r="E112" s="14" t="s">
        <v>3</v>
      </c>
      <c r="F112" s="14" t="s">
        <v>3</v>
      </c>
      <c r="G112" s="14" t="s">
        <v>3</v>
      </c>
      <c r="H112" s="14" t="s">
        <v>3</v>
      </c>
    </row>
    <row r="113" spans="2:8" x14ac:dyDescent="0.2">
      <c r="B113" s="29" t="s">
        <v>2</v>
      </c>
      <c r="C113" s="51"/>
      <c r="D113" s="58"/>
      <c r="E113" s="4" t="s">
        <v>4</v>
      </c>
      <c r="F113" s="4" t="s">
        <v>4</v>
      </c>
      <c r="G113" s="4" t="s">
        <v>4</v>
      </c>
      <c r="H113" s="4" t="s">
        <v>4</v>
      </c>
    </row>
    <row r="114" spans="2:8" ht="26.25" thickBot="1" x14ac:dyDescent="0.25">
      <c r="B114" s="3"/>
      <c r="C114" s="52"/>
      <c r="D114" s="59"/>
      <c r="E114" s="21" t="s">
        <v>27</v>
      </c>
      <c r="F114" s="5" t="s">
        <v>28</v>
      </c>
      <c r="G114" s="5" t="s">
        <v>29</v>
      </c>
      <c r="H114" s="5" t="s">
        <v>30</v>
      </c>
    </row>
    <row r="115" spans="2:8" ht="13.5" thickBot="1" x14ac:dyDescent="0.25">
      <c r="B115" s="27" t="s">
        <v>5</v>
      </c>
      <c r="C115" s="41">
        <f>+C117+C118+C119</f>
        <v>0</v>
      </c>
      <c r="D115" s="41">
        <f t="shared" ref="D115:H115" si="15">+D117+D118+D119</f>
        <v>0</v>
      </c>
      <c r="E115" s="41">
        <f>+E117+E118+E119</f>
        <v>0</v>
      </c>
      <c r="F115" s="41">
        <f t="shared" si="15"/>
        <v>0</v>
      </c>
      <c r="G115" s="41">
        <f t="shared" si="15"/>
        <v>0</v>
      </c>
      <c r="H115" s="41">
        <f t="shared" si="15"/>
        <v>0</v>
      </c>
    </row>
    <row r="116" spans="2:8" ht="13.5" thickBot="1" x14ac:dyDescent="0.25">
      <c r="B116" s="8" t="s">
        <v>6</v>
      </c>
      <c r="C116" s="40"/>
      <c r="D116" s="40"/>
      <c r="E116" s="40"/>
      <c r="F116" s="40"/>
      <c r="G116" s="40"/>
      <c r="H116" s="40"/>
    </row>
    <row r="117" spans="2:8" ht="13.5" thickBot="1" x14ac:dyDescent="0.25">
      <c r="B117" s="9" t="s">
        <v>7</v>
      </c>
      <c r="C117" s="40"/>
      <c r="D117" s="40"/>
      <c r="E117" s="40"/>
      <c r="F117" s="40"/>
      <c r="G117" s="40"/>
      <c r="H117" s="40"/>
    </row>
    <row r="118" spans="2:8" ht="13.5" thickBot="1" x14ac:dyDescent="0.25">
      <c r="B118" s="9" t="s">
        <v>8</v>
      </c>
      <c r="C118" s="40"/>
      <c r="D118" s="40"/>
      <c r="E118" s="40"/>
      <c r="F118" s="40"/>
      <c r="G118" s="40"/>
      <c r="H118" s="40"/>
    </row>
    <row r="119" spans="2:8" ht="13.5" thickBot="1" x14ac:dyDescent="0.25">
      <c r="B119" s="9" t="s">
        <v>9</v>
      </c>
      <c r="C119" s="40"/>
      <c r="D119" s="40"/>
      <c r="E119" s="40"/>
      <c r="F119" s="40"/>
      <c r="G119" s="40"/>
      <c r="H119" s="40"/>
    </row>
    <row r="120" spans="2:8" ht="13.5" thickBot="1" x14ac:dyDescent="0.25">
      <c r="B120" s="8"/>
      <c r="C120" s="40"/>
      <c r="D120" s="40"/>
      <c r="E120" s="40"/>
      <c r="F120" s="40"/>
      <c r="G120" s="40"/>
      <c r="H120" s="40"/>
    </row>
    <row r="121" spans="2:8" ht="26.25" thickBot="1" x14ac:dyDescent="0.25">
      <c r="B121" s="27" t="s">
        <v>10</v>
      </c>
      <c r="C121" s="41">
        <f>+SUM(C122:C127)</f>
        <v>0</v>
      </c>
      <c r="D121" s="41">
        <f t="shared" ref="D121:H121" si="16">+SUM(D122:D127)</f>
        <v>0</v>
      </c>
      <c r="E121" s="41">
        <f>+SUM(E122:E128)</f>
        <v>521595</v>
      </c>
      <c r="F121" s="41">
        <f t="shared" si="16"/>
        <v>1763786</v>
      </c>
      <c r="G121" s="41">
        <f t="shared" si="16"/>
        <v>0</v>
      </c>
      <c r="H121" s="41">
        <f t="shared" si="16"/>
        <v>0</v>
      </c>
    </row>
    <row r="122" spans="2:8" ht="13.5" thickBot="1" x14ac:dyDescent="0.25">
      <c r="B122" s="8" t="s">
        <v>18</v>
      </c>
      <c r="C122" s="40"/>
      <c r="D122" s="40"/>
      <c r="E122" s="40"/>
      <c r="F122" s="40"/>
      <c r="G122" s="40"/>
      <c r="H122" s="40"/>
    </row>
    <row r="123" spans="2:8" ht="13.5" thickBot="1" x14ac:dyDescent="0.25">
      <c r="B123" s="8" t="s">
        <v>7</v>
      </c>
      <c r="C123" s="40"/>
      <c r="D123" s="40"/>
      <c r="E123" s="40">
        <v>4964</v>
      </c>
      <c r="F123" s="40">
        <v>8106</v>
      </c>
      <c r="G123" s="40"/>
      <c r="H123" s="40"/>
    </row>
    <row r="124" spans="2:8" ht="13.5" thickBot="1" x14ac:dyDescent="0.25">
      <c r="B124" s="37" t="s">
        <v>8</v>
      </c>
      <c r="C124" s="40"/>
      <c r="D124" s="40"/>
      <c r="E124" s="40">
        <v>56389</v>
      </c>
      <c r="F124" s="40">
        <v>190436</v>
      </c>
      <c r="G124" s="40"/>
      <c r="H124" s="40"/>
    </row>
    <row r="125" spans="2:8" ht="26.25" thickBot="1" x14ac:dyDescent="0.25">
      <c r="B125" s="38" t="s">
        <v>72</v>
      </c>
      <c r="C125" s="40"/>
      <c r="D125" s="40"/>
      <c r="E125" s="40"/>
      <c r="F125" s="40"/>
      <c r="G125" s="40"/>
      <c r="H125" s="40"/>
    </row>
    <row r="126" spans="2:8" ht="39" thickBot="1" x14ac:dyDescent="0.25">
      <c r="B126" s="39" t="s">
        <v>78</v>
      </c>
      <c r="C126" s="48"/>
      <c r="D126" s="48"/>
      <c r="E126" s="48">
        <v>226536</v>
      </c>
      <c r="F126" s="48">
        <v>432011</v>
      </c>
      <c r="G126" s="40"/>
      <c r="H126" s="40"/>
    </row>
    <row r="127" spans="2:8" ht="39" thickBot="1" x14ac:dyDescent="0.25">
      <c r="B127" s="38" t="s">
        <v>79</v>
      </c>
      <c r="C127" s="48"/>
      <c r="D127" s="48"/>
      <c r="E127" s="48">
        <v>233706</v>
      </c>
      <c r="F127" s="48">
        <v>1133233</v>
      </c>
      <c r="G127" s="40"/>
      <c r="H127" s="40"/>
    </row>
    <row r="128" spans="2:8" ht="26.25" thickBot="1" x14ac:dyDescent="0.25">
      <c r="B128" s="39" t="s">
        <v>70</v>
      </c>
      <c r="C128" s="40"/>
      <c r="D128" s="40"/>
      <c r="E128" s="40"/>
      <c r="F128" s="40"/>
      <c r="G128" s="40"/>
      <c r="H128" s="40"/>
    </row>
    <row r="129" spans="2:8" ht="13.5" thickBot="1" x14ac:dyDescent="0.25">
      <c r="B129" s="27" t="s">
        <v>12</v>
      </c>
      <c r="C129" s="41">
        <f t="shared" ref="C129:H129" si="17">+C121+C115</f>
        <v>0</v>
      </c>
      <c r="D129" s="41">
        <f t="shared" si="17"/>
        <v>0</v>
      </c>
      <c r="E129" s="41">
        <f>+E121+E115</f>
        <v>521595</v>
      </c>
      <c r="F129" s="41">
        <f t="shared" si="17"/>
        <v>1763786</v>
      </c>
      <c r="G129" s="41">
        <f t="shared" si="17"/>
        <v>0</v>
      </c>
      <c r="H129" s="41">
        <f t="shared" si="17"/>
        <v>0</v>
      </c>
    </row>
    <row r="130" spans="2:8" ht="13.5" thickBot="1" x14ac:dyDescent="0.25">
      <c r="B130" s="8"/>
      <c r="C130" s="40"/>
      <c r="D130" s="40"/>
      <c r="E130" s="40"/>
      <c r="F130" s="40"/>
      <c r="G130" s="40"/>
      <c r="H130" s="40"/>
    </row>
    <row r="131" spans="2:8" ht="13.5" thickBot="1" x14ac:dyDescent="0.25">
      <c r="B131" s="8" t="s">
        <v>13</v>
      </c>
      <c r="C131" s="42"/>
      <c r="D131" s="42"/>
      <c r="E131" s="42"/>
      <c r="F131" s="42"/>
      <c r="G131" s="42"/>
      <c r="H131" s="42"/>
    </row>
    <row r="132" spans="2:8" ht="13.5" thickBot="1" x14ac:dyDescent="0.25">
      <c r="B132" s="30"/>
      <c r="C132" s="31"/>
      <c r="D132" s="31"/>
      <c r="E132" s="31"/>
      <c r="F132" s="31"/>
      <c r="G132" s="31"/>
      <c r="H132" s="31"/>
    </row>
    <row r="133" spans="2:8" ht="27.75" customHeight="1" thickBot="1" x14ac:dyDescent="0.25">
      <c r="B133" s="61" t="s">
        <v>63</v>
      </c>
      <c r="C133" s="62"/>
      <c r="D133" s="62"/>
      <c r="E133" s="62"/>
      <c r="F133" s="62"/>
      <c r="G133" s="62"/>
      <c r="H133" s="63"/>
    </row>
    <row r="134" spans="2:8" x14ac:dyDescent="0.2">
      <c r="B134" s="29" t="s">
        <v>1</v>
      </c>
      <c r="C134" s="50" t="s">
        <v>25</v>
      </c>
      <c r="D134" s="57" t="s">
        <v>26</v>
      </c>
      <c r="E134" s="14" t="s">
        <v>3</v>
      </c>
      <c r="F134" s="14" t="s">
        <v>3</v>
      </c>
      <c r="G134" s="14" t="s">
        <v>3</v>
      </c>
      <c r="H134" s="14" t="s">
        <v>3</v>
      </c>
    </row>
    <row r="135" spans="2:8" x14ac:dyDescent="0.2">
      <c r="B135" s="29" t="s">
        <v>2</v>
      </c>
      <c r="C135" s="51"/>
      <c r="D135" s="58"/>
      <c r="E135" s="4" t="s">
        <v>4</v>
      </c>
      <c r="F135" s="4" t="s">
        <v>4</v>
      </c>
      <c r="G135" s="4" t="s">
        <v>4</v>
      </c>
      <c r="H135" s="4" t="s">
        <v>4</v>
      </c>
    </row>
    <row r="136" spans="2:8" ht="26.25" thickBot="1" x14ac:dyDescent="0.25">
      <c r="B136" s="3"/>
      <c r="C136" s="52"/>
      <c r="D136" s="59"/>
      <c r="E136" s="21" t="s">
        <v>27</v>
      </c>
      <c r="F136" s="5" t="s">
        <v>28</v>
      </c>
      <c r="G136" s="5" t="s">
        <v>29</v>
      </c>
      <c r="H136" s="5" t="s">
        <v>30</v>
      </c>
    </row>
    <row r="137" spans="2:8" ht="13.5" thickBot="1" x14ac:dyDescent="0.25">
      <c r="B137" s="27" t="s">
        <v>5</v>
      </c>
      <c r="C137" s="41">
        <f>+C139+C140+C141</f>
        <v>0</v>
      </c>
      <c r="D137" s="41">
        <f t="shared" ref="D137:H137" si="18">+D139+D140+D141</f>
        <v>0</v>
      </c>
      <c r="E137" s="41">
        <f>+E139+E140+E141</f>
        <v>139750</v>
      </c>
      <c r="F137" s="41">
        <f t="shared" si="18"/>
        <v>352160</v>
      </c>
      <c r="G137" s="41">
        <f t="shared" si="18"/>
        <v>0</v>
      </c>
      <c r="H137" s="41">
        <f t="shared" si="18"/>
        <v>0</v>
      </c>
    </row>
    <row r="138" spans="2:8" ht="13.5" thickBot="1" x14ac:dyDescent="0.25">
      <c r="B138" s="8" t="s">
        <v>6</v>
      </c>
      <c r="C138" s="40"/>
      <c r="D138" s="40"/>
      <c r="E138" s="40"/>
      <c r="F138" s="40"/>
      <c r="G138" s="40"/>
      <c r="H138" s="40"/>
    </row>
    <row r="139" spans="2:8" ht="13.5" thickBot="1" x14ac:dyDescent="0.25">
      <c r="B139" s="9" t="s">
        <v>7</v>
      </c>
      <c r="C139" s="40"/>
      <c r="D139" s="40"/>
      <c r="E139" s="40">
        <v>135965</v>
      </c>
      <c r="F139" s="40">
        <v>292822</v>
      </c>
      <c r="G139" s="40"/>
      <c r="H139" s="40"/>
    </row>
    <row r="140" spans="2:8" ht="13.5" thickBot="1" x14ac:dyDescent="0.25">
      <c r="B140" s="9" t="s">
        <v>8</v>
      </c>
      <c r="C140" s="40"/>
      <c r="D140" s="40"/>
      <c r="E140" s="40">
        <v>3785</v>
      </c>
      <c r="F140" s="40">
        <v>48106</v>
      </c>
      <c r="G140" s="40"/>
      <c r="H140" s="40"/>
    </row>
    <row r="141" spans="2:8" ht="13.5" thickBot="1" x14ac:dyDescent="0.25">
      <c r="B141" s="9" t="s">
        <v>9</v>
      </c>
      <c r="C141" s="40"/>
      <c r="D141" s="40"/>
      <c r="E141" s="40"/>
      <c r="F141" s="40">
        <v>11232</v>
      </c>
      <c r="G141" s="40"/>
      <c r="H141" s="40"/>
    </row>
    <row r="142" spans="2:8" ht="13.5" thickBot="1" x14ac:dyDescent="0.25">
      <c r="B142" s="8"/>
      <c r="C142" s="40"/>
      <c r="D142" s="40"/>
      <c r="E142" s="40"/>
      <c r="F142" s="40"/>
      <c r="G142" s="40"/>
      <c r="H142" s="40"/>
    </row>
    <row r="143" spans="2:8" ht="26.25" thickBot="1" x14ac:dyDescent="0.25">
      <c r="B143" s="27" t="s">
        <v>10</v>
      </c>
      <c r="C143" s="41">
        <f>+SUM(C144:C147)</f>
        <v>0</v>
      </c>
      <c r="D143" s="41">
        <f t="shared" ref="D143:H143" si="19">+SUM(D144:D147)</f>
        <v>0</v>
      </c>
      <c r="E143" s="41">
        <f>+SUM(E144:E147)</f>
        <v>0</v>
      </c>
      <c r="F143" s="41">
        <f t="shared" si="19"/>
        <v>0</v>
      </c>
      <c r="G143" s="41">
        <f t="shared" si="19"/>
        <v>0</v>
      </c>
      <c r="H143" s="41">
        <f t="shared" si="19"/>
        <v>0</v>
      </c>
    </row>
    <row r="144" spans="2:8" ht="13.5" thickBot="1" x14ac:dyDescent="0.25">
      <c r="B144" s="8" t="s">
        <v>18</v>
      </c>
      <c r="C144" s="40"/>
      <c r="D144" s="40"/>
      <c r="E144" s="40"/>
      <c r="F144" s="40"/>
      <c r="G144" s="40"/>
      <c r="H144" s="40"/>
    </row>
    <row r="145" spans="2:8" ht="13.5" thickBot="1" x14ac:dyDescent="0.25">
      <c r="B145" s="8" t="s">
        <v>11</v>
      </c>
      <c r="C145" s="40"/>
      <c r="D145" s="40"/>
      <c r="E145" s="40"/>
      <c r="F145" s="40"/>
      <c r="G145" s="40"/>
      <c r="H145" s="40"/>
    </row>
    <row r="146" spans="2:8" ht="13.5" thickBot="1" x14ac:dyDescent="0.25">
      <c r="B146" s="8" t="s">
        <v>11</v>
      </c>
      <c r="C146" s="40"/>
      <c r="D146" s="40"/>
      <c r="E146" s="40"/>
      <c r="F146" s="40"/>
      <c r="G146" s="40"/>
      <c r="H146" s="40"/>
    </row>
    <row r="147" spans="2:8" ht="13.5" thickBot="1" x14ac:dyDescent="0.25">
      <c r="B147" s="8"/>
      <c r="C147" s="40"/>
      <c r="D147" s="40"/>
      <c r="E147" s="40"/>
      <c r="F147" s="40"/>
      <c r="G147" s="40"/>
      <c r="H147" s="40"/>
    </row>
    <row r="148" spans="2:8" ht="13.5" thickBot="1" x14ac:dyDescent="0.25">
      <c r="B148" s="27" t="s">
        <v>12</v>
      </c>
      <c r="C148" s="41">
        <f>+C143+C137</f>
        <v>0</v>
      </c>
      <c r="D148" s="41">
        <f t="shared" ref="D148:H148" si="20">+D143+D137</f>
        <v>0</v>
      </c>
      <c r="E148" s="41">
        <f>+E143+E137</f>
        <v>139750</v>
      </c>
      <c r="F148" s="41">
        <f t="shared" si="20"/>
        <v>352160</v>
      </c>
      <c r="G148" s="41">
        <f t="shared" si="20"/>
        <v>0</v>
      </c>
      <c r="H148" s="41">
        <f t="shared" si="20"/>
        <v>0</v>
      </c>
    </row>
    <row r="149" spans="2:8" ht="13.5" thickBot="1" x14ac:dyDescent="0.25">
      <c r="B149" s="8"/>
      <c r="C149" s="40"/>
      <c r="D149" s="40"/>
      <c r="E149" s="40"/>
      <c r="F149" s="40"/>
      <c r="G149" s="40"/>
      <c r="H149" s="40"/>
    </row>
    <row r="150" spans="2:8" ht="13.5" thickBot="1" x14ac:dyDescent="0.25">
      <c r="B150" s="8" t="s">
        <v>13</v>
      </c>
      <c r="C150" s="42"/>
      <c r="D150" s="42"/>
      <c r="E150" s="42">
        <v>11</v>
      </c>
      <c r="F150" s="42">
        <v>11</v>
      </c>
      <c r="G150" s="42"/>
      <c r="H150" s="42"/>
    </row>
    <row r="151" spans="2:8" ht="13.5" thickBot="1" x14ac:dyDescent="0.25">
      <c r="B151" s="30"/>
      <c r="C151" s="31"/>
      <c r="D151" s="31"/>
      <c r="E151" s="31"/>
      <c r="F151" s="31"/>
      <c r="G151" s="31"/>
      <c r="H151" s="31"/>
    </row>
    <row r="152" spans="2:8" ht="36" customHeight="1" thickBot="1" x14ac:dyDescent="0.25">
      <c r="B152" s="61" t="s">
        <v>64</v>
      </c>
      <c r="C152" s="62"/>
      <c r="D152" s="62"/>
      <c r="E152" s="62"/>
      <c r="F152" s="62"/>
      <c r="G152" s="62"/>
      <c r="H152" s="63"/>
    </row>
    <row r="153" spans="2:8" x14ac:dyDescent="0.2">
      <c r="B153" s="29" t="s">
        <v>1</v>
      </c>
      <c r="C153" s="50" t="s">
        <v>25</v>
      </c>
      <c r="D153" s="57" t="s">
        <v>26</v>
      </c>
      <c r="E153" s="14" t="s">
        <v>3</v>
      </c>
      <c r="F153" s="14" t="s">
        <v>3</v>
      </c>
      <c r="G153" s="14" t="s">
        <v>3</v>
      </c>
      <c r="H153" s="14" t="s">
        <v>3</v>
      </c>
    </row>
    <row r="154" spans="2:8" x14ac:dyDescent="0.2">
      <c r="B154" s="29" t="s">
        <v>2</v>
      </c>
      <c r="C154" s="51"/>
      <c r="D154" s="58"/>
      <c r="E154" s="4" t="s">
        <v>4</v>
      </c>
      <c r="F154" s="4" t="s">
        <v>4</v>
      </c>
      <c r="G154" s="4" t="s">
        <v>4</v>
      </c>
      <c r="H154" s="4" t="s">
        <v>4</v>
      </c>
    </row>
    <row r="155" spans="2:8" ht="26.25" thickBot="1" x14ac:dyDescent="0.25">
      <c r="B155" s="3"/>
      <c r="C155" s="52"/>
      <c r="D155" s="59"/>
      <c r="E155" s="21" t="s">
        <v>27</v>
      </c>
      <c r="F155" s="5" t="s">
        <v>28</v>
      </c>
      <c r="G155" s="5" t="s">
        <v>29</v>
      </c>
      <c r="H155" s="5" t="s">
        <v>30</v>
      </c>
    </row>
    <row r="156" spans="2:8" ht="13.5" thickBot="1" x14ac:dyDescent="0.25">
      <c r="B156" s="27" t="s">
        <v>5</v>
      </c>
      <c r="C156" s="41">
        <f>+C158+C159+C160</f>
        <v>0</v>
      </c>
      <c r="D156" s="41">
        <f t="shared" ref="D156:H156" si="21">+D158+D159+D160</f>
        <v>0</v>
      </c>
      <c r="E156" s="41">
        <f>+E158+E159+E160</f>
        <v>1431936</v>
      </c>
      <c r="F156" s="41">
        <f t="shared" si="21"/>
        <v>2899730</v>
      </c>
      <c r="G156" s="41">
        <f t="shared" si="21"/>
        <v>0</v>
      </c>
      <c r="H156" s="41">
        <f t="shared" si="21"/>
        <v>0</v>
      </c>
    </row>
    <row r="157" spans="2:8" ht="13.5" thickBot="1" x14ac:dyDescent="0.25">
      <c r="B157" s="8" t="s">
        <v>6</v>
      </c>
      <c r="C157" s="40"/>
      <c r="D157" s="40"/>
      <c r="E157" s="40"/>
      <c r="F157" s="40"/>
      <c r="G157" s="40"/>
      <c r="H157" s="40"/>
    </row>
    <row r="158" spans="2:8" ht="13.5" thickBot="1" x14ac:dyDescent="0.25">
      <c r="B158" s="9" t="s">
        <v>7</v>
      </c>
      <c r="C158" s="40"/>
      <c r="D158" s="40"/>
      <c r="E158" s="40">
        <f>66481+1104524</f>
        <v>1171005</v>
      </c>
      <c r="F158" s="40">
        <f>131694+2241655</f>
        <v>2373349</v>
      </c>
      <c r="G158" s="40"/>
      <c r="H158" s="40"/>
    </row>
    <row r="159" spans="2:8" ht="13.5" thickBot="1" x14ac:dyDescent="0.25">
      <c r="B159" s="9" t="s">
        <v>8</v>
      </c>
      <c r="C159" s="40"/>
      <c r="D159" s="40"/>
      <c r="E159" s="40">
        <v>242547</v>
      </c>
      <c r="F159" s="40">
        <f>743+492782</f>
        <v>493525</v>
      </c>
      <c r="G159" s="40"/>
      <c r="H159" s="40"/>
    </row>
    <row r="160" spans="2:8" ht="13.5" thickBot="1" x14ac:dyDescent="0.25">
      <c r="B160" s="9" t="s">
        <v>9</v>
      </c>
      <c r="C160" s="40"/>
      <c r="D160" s="40"/>
      <c r="E160" s="40">
        <v>18384</v>
      </c>
      <c r="F160" s="40">
        <v>32856</v>
      </c>
      <c r="G160" s="40"/>
      <c r="H160" s="40"/>
    </row>
    <row r="161" spans="2:8" ht="13.5" thickBot="1" x14ac:dyDescent="0.25">
      <c r="B161" s="8"/>
      <c r="C161" s="40"/>
      <c r="D161" s="40"/>
      <c r="E161" s="40"/>
      <c r="F161" s="40"/>
      <c r="G161" s="40"/>
      <c r="H161" s="40"/>
    </row>
    <row r="162" spans="2:8" ht="26.25" thickBot="1" x14ac:dyDescent="0.25">
      <c r="B162" s="27" t="s">
        <v>10</v>
      </c>
      <c r="C162" s="41">
        <f>+SUM(C163:C169)</f>
        <v>0</v>
      </c>
      <c r="D162" s="41">
        <f t="shared" ref="D162:H162" si="22">+SUM(D163:D169)</f>
        <v>0</v>
      </c>
      <c r="E162" s="41">
        <f>+SUM(E163:E169)</f>
        <v>321525</v>
      </c>
      <c r="F162" s="41">
        <f t="shared" si="22"/>
        <v>637111</v>
      </c>
      <c r="G162" s="41">
        <f t="shared" si="22"/>
        <v>0</v>
      </c>
      <c r="H162" s="41">
        <f t="shared" si="22"/>
        <v>0</v>
      </c>
    </row>
    <row r="163" spans="2:8" ht="13.5" thickBot="1" x14ac:dyDescent="0.25">
      <c r="B163" s="8" t="s">
        <v>18</v>
      </c>
      <c r="C163" s="40"/>
      <c r="D163" s="40"/>
      <c r="E163" s="40"/>
      <c r="F163" s="40"/>
      <c r="G163" s="40"/>
      <c r="H163" s="40"/>
    </row>
    <row r="164" spans="2:8" ht="13.5" thickBot="1" x14ac:dyDescent="0.25">
      <c r="B164" s="8" t="s">
        <v>7</v>
      </c>
      <c r="C164" s="40"/>
      <c r="D164" s="40"/>
      <c r="E164" s="40"/>
      <c r="F164" s="40">
        <v>12054</v>
      </c>
      <c r="G164" s="40"/>
      <c r="H164" s="40"/>
    </row>
    <row r="165" spans="2:8" ht="13.5" thickBot="1" x14ac:dyDescent="0.25">
      <c r="B165" s="37" t="s">
        <v>8</v>
      </c>
      <c r="C165" s="40"/>
      <c r="D165" s="40"/>
      <c r="E165" s="44">
        <v>2990</v>
      </c>
      <c r="F165" s="40">
        <v>30583</v>
      </c>
      <c r="G165" s="40"/>
      <c r="H165" s="40"/>
    </row>
    <row r="166" spans="2:8" ht="26.25" thickBot="1" x14ac:dyDescent="0.25">
      <c r="B166" s="38" t="s">
        <v>72</v>
      </c>
      <c r="C166" s="40"/>
      <c r="D166" s="45"/>
      <c r="E166" s="40">
        <v>146950</v>
      </c>
      <c r="F166" s="40">
        <v>293200</v>
      </c>
      <c r="G166" s="40"/>
      <c r="H166" s="40"/>
    </row>
    <row r="167" spans="2:8" ht="26.25" thickBot="1" x14ac:dyDescent="0.25">
      <c r="B167" s="39" t="s">
        <v>71</v>
      </c>
      <c r="C167" s="40"/>
      <c r="D167" s="45"/>
      <c r="E167" s="46"/>
      <c r="F167" s="40">
        <v>-25</v>
      </c>
      <c r="G167" s="40"/>
      <c r="H167" s="40"/>
    </row>
    <row r="168" spans="2:8" ht="26.25" thickBot="1" x14ac:dyDescent="0.25">
      <c r="B168" s="38" t="s">
        <v>69</v>
      </c>
      <c r="C168" s="40"/>
      <c r="D168" s="45"/>
      <c r="E168" s="40">
        <v>161742</v>
      </c>
      <c r="F168" s="40">
        <v>289439</v>
      </c>
      <c r="G168" s="40"/>
      <c r="H168" s="40"/>
    </row>
    <row r="169" spans="2:8" ht="26.25" thickBot="1" x14ac:dyDescent="0.25">
      <c r="B169" s="39" t="s">
        <v>70</v>
      </c>
      <c r="C169" s="40"/>
      <c r="D169" s="45"/>
      <c r="E169" s="40">
        <f>3966+5877</f>
        <v>9843</v>
      </c>
      <c r="F169" s="40">
        <f>3966+7894</f>
        <v>11860</v>
      </c>
      <c r="G169" s="40"/>
      <c r="H169" s="40"/>
    </row>
    <row r="170" spans="2:8" ht="13.5" thickBot="1" x14ac:dyDescent="0.25">
      <c r="B170" s="27" t="s">
        <v>12</v>
      </c>
      <c r="C170" s="41">
        <f>+C162+C156</f>
        <v>0</v>
      </c>
      <c r="D170" s="41">
        <f t="shared" ref="D170:H170" si="23">+D162+D156</f>
        <v>0</v>
      </c>
      <c r="E170" s="41">
        <f>+E162+E156</f>
        <v>1753461</v>
      </c>
      <c r="F170" s="41">
        <f t="shared" si="23"/>
        <v>3536841</v>
      </c>
      <c r="G170" s="41">
        <f t="shared" si="23"/>
        <v>0</v>
      </c>
      <c r="H170" s="41">
        <f t="shared" si="23"/>
        <v>0</v>
      </c>
    </row>
    <row r="171" spans="2:8" ht="13.5" thickBot="1" x14ac:dyDescent="0.25">
      <c r="B171" s="8"/>
      <c r="C171" s="6"/>
      <c r="D171" s="6"/>
      <c r="E171" s="6"/>
      <c r="F171" s="6"/>
      <c r="G171" s="6"/>
      <c r="H171" s="6"/>
    </row>
    <row r="172" spans="2:8" ht="13.5" thickBot="1" x14ac:dyDescent="0.25">
      <c r="B172" s="8" t="s">
        <v>13</v>
      </c>
      <c r="C172" s="10"/>
      <c r="D172" s="10"/>
      <c r="E172" s="10">
        <v>7</v>
      </c>
      <c r="F172" s="10">
        <v>7</v>
      </c>
      <c r="G172" s="10"/>
      <c r="H172" s="10"/>
    </row>
    <row r="173" spans="2:8" ht="13.5" thickBot="1" x14ac:dyDescent="0.25">
      <c r="B173" s="30"/>
      <c r="C173" s="31"/>
      <c r="D173" s="31"/>
      <c r="E173" s="31"/>
      <c r="F173" s="31"/>
      <c r="G173" s="31"/>
      <c r="H173" s="31"/>
    </row>
    <row r="174" spans="2:8" ht="24.75" customHeight="1" thickBot="1" x14ac:dyDescent="0.25">
      <c r="B174" s="61" t="s">
        <v>65</v>
      </c>
      <c r="C174" s="62"/>
      <c r="D174" s="62"/>
      <c r="E174" s="62"/>
      <c r="F174" s="62"/>
      <c r="G174" s="62"/>
      <c r="H174" s="63"/>
    </row>
    <row r="175" spans="2:8" x14ac:dyDescent="0.2">
      <c r="B175" s="29" t="s">
        <v>1</v>
      </c>
      <c r="C175" s="50" t="s">
        <v>25</v>
      </c>
      <c r="D175" s="57" t="s">
        <v>26</v>
      </c>
      <c r="E175" s="14" t="s">
        <v>3</v>
      </c>
      <c r="F175" s="14" t="s">
        <v>3</v>
      </c>
      <c r="G175" s="14" t="s">
        <v>3</v>
      </c>
      <c r="H175" s="14" t="s">
        <v>3</v>
      </c>
    </row>
    <row r="176" spans="2:8" x14ac:dyDescent="0.2">
      <c r="B176" s="29" t="s">
        <v>2</v>
      </c>
      <c r="C176" s="51"/>
      <c r="D176" s="58"/>
      <c r="E176" s="4" t="s">
        <v>4</v>
      </c>
      <c r="F176" s="4" t="s">
        <v>4</v>
      </c>
      <c r="G176" s="4" t="s">
        <v>4</v>
      </c>
      <c r="H176" s="4" t="s">
        <v>4</v>
      </c>
    </row>
    <row r="177" spans="2:8" ht="26.25" thickBot="1" x14ac:dyDescent="0.25">
      <c r="B177" s="3"/>
      <c r="C177" s="52"/>
      <c r="D177" s="59"/>
      <c r="E177" s="21" t="s">
        <v>27</v>
      </c>
      <c r="F177" s="5" t="s">
        <v>28</v>
      </c>
      <c r="G177" s="5" t="s">
        <v>29</v>
      </c>
      <c r="H177" s="5" t="s">
        <v>30</v>
      </c>
    </row>
    <row r="178" spans="2:8" ht="13.5" thickBot="1" x14ac:dyDescent="0.25">
      <c r="B178" s="27" t="s">
        <v>5</v>
      </c>
      <c r="C178" s="41">
        <f>+C180+C181+C182</f>
        <v>0</v>
      </c>
      <c r="D178" s="41">
        <f t="shared" ref="D178:H178" si="24">+D180+D181+D182</f>
        <v>0</v>
      </c>
      <c r="E178" s="41">
        <f>+E180+E181+E182</f>
        <v>892526</v>
      </c>
      <c r="F178" s="41">
        <f t="shared" si="24"/>
        <v>1829247</v>
      </c>
      <c r="G178" s="41">
        <f t="shared" si="24"/>
        <v>0</v>
      </c>
      <c r="H178" s="41">
        <f t="shared" si="24"/>
        <v>0</v>
      </c>
    </row>
    <row r="179" spans="2:8" ht="13.5" thickBot="1" x14ac:dyDescent="0.25">
      <c r="B179" s="8" t="s">
        <v>6</v>
      </c>
      <c r="C179" s="40"/>
      <c r="D179" s="40"/>
      <c r="E179" s="40"/>
      <c r="F179" s="40"/>
      <c r="G179" s="40"/>
      <c r="H179" s="40"/>
    </row>
    <row r="180" spans="2:8" ht="13.5" thickBot="1" x14ac:dyDescent="0.25">
      <c r="B180" s="9" t="s">
        <v>7</v>
      </c>
      <c r="C180" s="40"/>
      <c r="D180" s="40"/>
      <c r="E180" s="40">
        <v>167958</v>
      </c>
      <c r="F180" s="40">
        <v>338234</v>
      </c>
      <c r="G180" s="40"/>
      <c r="H180" s="40"/>
    </row>
    <row r="181" spans="2:8" ht="13.5" thickBot="1" x14ac:dyDescent="0.25">
      <c r="B181" s="9" t="s">
        <v>8</v>
      </c>
      <c r="C181" s="40"/>
      <c r="D181" s="40"/>
      <c r="E181" s="40">
        <f>59784+664784</f>
        <v>724568</v>
      </c>
      <c r="F181" s="40">
        <f>129569+1361444</f>
        <v>1491013</v>
      </c>
      <c r="G181" s="40"/>
      <c r="H181" s="40"/>
    </row>
    <row r="182" spans="2:8" ht="13.5" thickBot="1" x14ac:dyDescent="0.25">
      <c r="B182" s="9" t="s">
        <v>9</v>
      </c>
      <c r="C182" s="40"/>
      <c r="D182" s="40"/>
      <c r="E182" s="40"/>
      <c r="F182" s="40"/>
      <c r="G182" s="40"/>
      <c r="H182" s="40"/>
    </row>
    <row r="183" spans="2:8" ht="13.5" thickBot="1" x14ac:dyDescent="0.25">
      <c r="B183" s="8"/>
      <c r="C183" s="40"/>
      <c r="D183" s="40"/>
      <c r="E183" s="40"/>
      <c r="F183" s="40"/>
      <c r="G183" s="40"/>
      <c r="H183" s="40"/>
    </row>
    <row r="184" spans="2:8" ht="26.25" thickBot="1" x14ac:dyDescent="0.25">
      <c r="B184" s="27" t="s">
        <v>10</v>
      </c>
      <c r="C184" s="41">
        <f>+SUM(C185:C191)</f>
        <v>0</v>
      </c>
      <c r="D184" s="41">
        <f t="shared" ref="D184:H184" si="25">+SUM(D185:D191)</f>
        <v>0</v>
      </c>
      <c r="E184" s="41">
        <f>+SUM(E185:E191)</f>
        <v>16123</v>
      </c>
      <c r="F184" s="41">
        <f t="shared" si="25"/>
        <v>40102</v>
      </c>
      <c r="G184" s="41">
        <f t="shared" si="25"/>
        <v>0</v>
      </c>
      <c r="H184" s="41">
        <f t="shared" si="25"/>
        <v>0</v>
      </c>
    </row>
    <row r="185" spans="2:8" ht="13.5" thickBot="1" x14ac:dyDescent="0.25">
      <c r="B185" s="8" t="s">
        <v>18</v>
      </c>
      <c r="C185" s="40"/>
      <c r="D185" s="40"/>
      <c r="E185" s="40"/>
      <c r="F185" s="40"/>
      <c r="G185" s="40"/>
      <c r="H185" s="40"/>
    </row>
    <row r="186" spans="2:8" ht="13.5" thickBot="1" x14ac:dyDescent="0.25">
      <c r="B186" s="8" t="s">
        <v>7</v>
      </c>
      <c r="C186" s="40"/>
      <c r="D186" s="40"/>
      <c r="E186" s="40"/>
      <c r="F186" s="40"/>
      <c r="G186" s="40"/>
      <c r="H186" s="40"/>
    </row>
    <row r="187" spans="2:8" ht="13.5" thickBot="1" x14ac:dyDescent="0.25">
      <c r="B187" s="37" t="s">
        <v>8</v>
      </c>
      <c r="C187" s="40"/>
      <c r="D187" s="40"/>
      <c r="E187" s="40"/>
      <c r="F187" s="40"/>
      <c r="G187" s="40"/>
      <c r="H187" s="40"/>
    </row>
    <row r="188" spans="2:8" ht="26.25" thickBot="1" x14ac:dyDescent="0.25">
      <c r="B188" s="38" t="s">
        <v>72</v>
      </c>
      <c r="C188" s="40"/>
      <c r="D188" s="40"/>
      <c r="E188" s="40"/>
      <c r="F188" s="40"/>
      <c r="G188" s="40"/>
      <c r="H188" s="40"/>
    </row>
    <row r="189" spans="2:8" ht="26.25" thickBot="1" x14ac:dyDescent="0.25">
      <c r="B189" s="39" t="s">
        <v>71</v>
      </c>
      <c r="C189" s="40"/>
      <c r="D189" s="40"/>
      <c r="E189" s="40"/>
      <c r="F189" s="40"/>
      <c r="G189" s="40"/>
      <c r="H189" s="40"/>
    </row>
    <row r="190" spans="2:8" ht="26.25" thickBot="1" x14ac:dyDescent="0.25">
      <c r="B190" s="38" t="s">
        <v>69</v>
      </c>
      <c r="C190" s="40"/>
      <c r="D190" s="40"/>
      <c r="E190" s="40"/>
      <c r="F190" s="40"/>
      <c r="G190" s="40"/>
      <c r="H190" s="40"/>
    </row>
    <row r="191" spans="2:8" ht="26.25" thickBot="1" x14ac:dyDescent="0.25">
      <c r="B191" s="39" t="s">
        <v>70</v>
      </c>
      <c r="C191" s="40"/>
      <c r="D191" s="40"/>
      <c r="E191" s="40">
        <v>16123</v>
      </c>
      <c r="F191" s="40">
        <f>39124+978</f>
        <v>40102</v>
      </c>
      <c r="G191" s="40"/>
      <c r="H191" s="40"/>
    </row>
    <row r="192" spans="2:8" ht="13.5" thickBot="1" x14ac:dyDescent="0.25">
      <c r="B192" s="27" t="s">
        <v>12</v>
      </c>
      <c r="C192" s="41">
        <f>+C184+C178</f>
        <v>0</v>
      </c>
      <c r="D192" s="41">
        <f t="shared" ref="D192:H192" si="26">+D184+D178</f>
        <v>0</v>
      </c>
      <c r="E192" s="41">
        <f>+E184+E178</f>
        <v>908649</v>
      </c>
      <c r="F192" s="41">
        <f t="shared" si="26"/>
        <v>1869349</v>
      </c>
      <c r="G192" s="41">
        <f t="shared" si="26"/>
        <v>0</v>
      </c>
      <c r="H192" s="41">
        <f t="shared" si="26"/>
        <v>0</v>
      </c>
    </row>
    <row r="193" spans="2:8" ht="13.5" thickBot="1" x14ac:dyDescent="0.25">
      <c r="B193" s="8"/>
      <c r="C193" s="40"/>
      <c r="D193" s="40"/>
      <c r="E193" s="40"/>
      <c r="F193" s="40"/>
      <c r="G193" s="40"/>
      <c r="H193" s="40"/>
    </row>
    <row r="194" spans="2:8" ht="13.5" thickBot="1" x14ac:dyDescent="0.25">
      <c r="B194" s="8" t="s">
        <v>13</v>
      </c>
      <c r="C194" s="10"/>
      <c r="D194" s="10"/>
      <c r="E194" s="10">
        <v>31</v>
      </c>
      <c r="F194" s="10">
        <v>32</v>
      </c>
      <c r="G194" s="10"/>
      <c r="H194" s="10"/>
    </row>
    <row r="195" spans="2:8" ht="13.5" thickBot="1" x14ac:dyDescent="0.25">
      <c r="B195" s="30"/>
      <c r="C195" s="31"/>
      <c r="D195" s="31"/>
      <c r="E195" s="31"/>
      <c r="F195" s="31"/>
      <c r="G195" s="31"/>
      <c r="H195" s="31"/>
    </row>
    <row r="196" spans="2:8" ht="28.5" customHeight="1" thickBot="1" x14ac:dyDescent="0.25">
      <c r="B196" s="61" t="s">
        <v>66</v>
      </c>
      <c r="C196" s="62"/>
      <c r="D196" s="62"/>
      <c r="E196" s="62"/>
      <c r="F196" s="62"/>
      <c r="G196" s="62"/>
      <c r="H196" s="63"/>
    </row>
    <row r="197" spans="2:8" x14ac:dyDescent="0.2">
      <c r="B197" s="29" t="s">
        <v>1</v>
      </c>
      <c r="C197" s="50" t="s">
        <v>25</v>
      </c>
      <c r="D197" s="57" t="s">
        <v>26</v>
      </c>
      <c r="E197" s="14" t="s">
        <v>3</v>
      </c>
      <c r="F197" s="14" t="s">
        <v>3</v>
      </c>
      <c r="G197" s="14" t="s">
        <v>3</v>
      </c>
      <c r="H197" s="14" t="s">
        <v>3</v>
      </c>
    </row>
    <row r="198" spans="2:8" x14ac:dyDescent="0.2">
      <c r="B198" s="29" t="s">
        <v>2</v>
      </c>
      <c r="C198" s="51"/>
      <c r="D198" s="58"/>
      <c r="E198" s="4" t="s">
        <v>4</v>
      </c>
      <c r="F198" s="4" t="s">
        <v>4</v>
      </c>
      <c r="G198" s="4" t="s">
        <v>4</v>
      </c>
      <c r="H198" s="4" t="s">
        <v>4</v>
      </c>
    </row>
    <row r="199" spans="2:8" ht="26.25" thickBot="1" x14ac:dyDescent="0.25">
      <c r="B199" s="3"/>
      <c r="C199" s="52"/>
      <c r="D199" s="59"/>
      <c r="E199" s="21" t="s">
        <v>27</v>
      </c>
      <c r="F199" s="5" t="s">
        <v>28</v>
      </c>
      <c r="G199" s="5" t="s">
        <v>29</v>
      </c>
      <c r="H199" s="5" t="s">
        <v>30</v>
      </c>
    </row>
    <row r="200" spans="2:8" ht="13.5" thickBot="1" x14ac:dyDescent="0.25">
      <c r="B200" s="27" t="s">
        <v>5</v>
      </c>
      <c r="C200" s="41">
        <f>+C202+C203+C204</f>
        <v>0</v>
      </c>
      <c r="D200" s="41">
        <f t="shared" ref="D200:H200" si="27">+D202+D203+D204</f>
        <v>0</v>
      </c>
      <c r="E200" s="41">
        <f>+E202+E203+E204</f>
        <v>14605992</v>
      </c>
      <c r="F200" s="41">
        <f t="shared" si="27"/>
        <v>30018629</v>
      </c>
      <c r="G200" s="41">
        <f t="shared" si="27"/>
        <v>0</v>
      </c>
      <c r="H200" s="41">
        <f t="shared" si="27"/>
        <v>0</v>
      </c>
    </row>
    <row r="201" spans="2:8" ht="13.5" thickBot="1" x14ac:dyDescent="0.25">
      <c r="B201" s="8" t="s">
        <v>6</v>
      </c>
      <c r="C201" s="40"/>
      <c r="D201" s="40"/>
      <c r="E201" s="40"/>
      <c r="F201" s="40"/>
      <c r="G201" s="40"/>
      <c r="H201" s="40"/>
    </row>
    <row r="202" spans="2:8" ht="13.5" thickBot="1" x14ac:dyDescent="0.25">
      <c r="B202" s="9" t="s">
        <v>7</v>
      </c>
      <c r="C202" s="40"/>
      <c r="D202" s="40"/>
      <c r="E202" s="40">
        <v>12616745</v>
      </c>
      <c r="F202" s="40">
        <v>25883892</v>
      </c>
      <c r="G202" s="40"/>
      <c r="H202" s="40"/>
    </row>
    <row r="203" spans="2:8" ht="13.5" thickBot="1" x14ac:dyDescent="0.25">
      <c r="B203" s="9" t="s">
        <v>8</v>
      </c>
      <c r="C203" s="40"/>
      <c r="D203" s="40"/>
      <c r="E203" s="40">
        <v>1959662</v>
      </c>
      <c r="F203" s="40">
        <v>4053625</v>
      </c>
      <c r="G203" s="40"/>
      <c r="H203" s="40"/>
    </row>
    <row r="204" spans="2:8" ht="13.5" thickBot="1" x14ac:dyDescent="0.25">
      <c r="B204" s="9" t="s">
        <v>9</v>
      </c>
      <c r="C204" s="40"/>
      <c r="D204" s="40"/>
      <c r="E204" s="40">
        <v>29585</v>
      </c>
      <c r="F204" s="40">
        <v>81112</v>
      </c>
      <c r="G204" s="40"/>
      <c r="H204" s="40"/>
    </row>
    <row r="205" spans="2:8" ht="13.5" thickBot="1" x14ac:dyDescent="0.25">
      <c r="B205" s="8"/>
      <c r="C205" s="40"/>
      <c r="D205" s="40"/>
      <c r="E205" s="40"/>
      <c r="F205" s="40"/>
      <c r="G205" s="40"/>
      <c r="H205" s="40"/>
    </row>
    <row r="206" spans="2:8" ht="26.25" thickBot="1" x14ac:dyDescent="0.25">
      <c r="B206" s="27" t="s">
        <v>10</v>
      </c>
      <c r="C206" s="41">
        <f>+SUM(C207:C210)</f>
        <v>0</v>
      </c>
      <c r="D206" s="41">
        <f t="shared" ref="D206:H206" si="28">+SUM(D207:D210)</f>
        <v>0</v>
      </c>
      <c r="E206" s="41">
        <f>+SUM(E207:E210)</f>
        <v>252393</v>
      </c>
      <c r="F206" s="41">
        <f>+SUM(F207:F210)</f>
        <v>642911</v>
      </c>
      <c r="G206" s="41">
        <f t="shared" si="28"/>
        <v>0</v>
      </c>
      <c r="H206" s="41">
        <f t="shared" si="28"/>
        <v>0</v>
      </c>
    </row>
    <row r="207" spans="2:8" ht="13.5" thickBot="1" x14ac:dyDescent="0.25">
      <c r="B207" s="8" t="s">
        <v>18</v>
      </c>
      <c r="C207" s="40"/>
      <c r="D207" s="40"/>
      <c r="E207" s="40"/>
      <c r="F207" s="40"/>
      <c r="G207" s="40"/>
      <c r="H207" s="40"/>
    </row>
    <row r="208" spans="2:8" ht="13.5" thickBot="1" x14ac:dyDescent="0.25">
      <c r="B208" s="8" t="s">
        <v>75</v>
      </c>
      <c r="C208" s="40"/>
      <c r="D208" s="40"/>
      <c r="E208" s="40">
        <v>252393</v>
      </c>
      <c r="F208" s="40">
        <v>640749</v>
      </c>
      <c r="G208" s="40"/>
      <c r="H208" s="40"/>
    </row>
    <row r="209" spans="2:8" ht="13.5" thickBot="1" x14ac:dyDescent="0.25">
      <c r="B209" s="8" t="s">
        <v>80</v>
      </c>
      <c r="C209" s="40"/>
      <c r="D209" s="40"/>
      <c r="E209" s="40"/>
      <c r="F209" s="40">
        <v>2162</v>
      </c>
      <c r="G209" s="40"/>
      <c r="H209" s="40"/>
    </row>
    <row r="210" spans="2:8" ht="13.5" thickBot="1" x14ac:dyDescent="0.25">
      <c r="B210" s="8"/>
      <c r="C210" s="40"/>
      <c r="D210" s="40"/>
      <c r="E210" s="40"/>
      <c r="F210" s="40"/>
      <c r="G210" s="40"/>
      <c r="H210" s="40"/>
    </row>
    <row r="211" spans="2:8" ht="13.5" thickBot="1" x14ac:dyDescent="0.25">
      <c r="B211" s="27" t="s">
        <v>12</v>
      </c>
      <c r="C211" s="41">
        <f>+C206+C200</f>
        <v>0</v>
      </c>
      <c r="D211" s="41">
        <f t="shared" ref="D211:H211" si="29">+D206+D200</f>
        <v>0</v>
      </c>
      <c r="E211" s="41">
        <f>+E206+E200</f>
        <v>14858385</v>
      </c>
      <c r="F211" s="41">
        <f t="shared" si="29"/>
        <v>30661540</v>
      </c>
      <c r="G211" s="41">
        <f t="shared" si="29"/>
        <v>0</v>
      </c>
      <c r="H211" s="41">
        <f t="shared" si="29"/>
        <v>0</v>
      </c>
    </row>
    <row r="212" spans="2:8" ht="13.5" thickBot="1" x14ac:dyDescent="0.25">
      <c r="B212" s="8"/>
      <c r="C212" s="40"/>
      <c r="D212" s="40"/>
      <c r="E212" s="40"/>
      <c r="F212" s="40"/>
      <c r="G212" s="40"/>
      <c r="H212" s="40"/>
    </row>
    <row r="213" spans="2:8" ht="13.5" thickBot="1" x14ac:dyDescent="0.25">
      <c r="B213" s="8" t="s">
        <v>13</v>
      </c>
      <c r="C213" s="42"/>
      <c r="D213" s="42"/>
      <c r="E213" s="42"/>
      <c r="F213" s="42"/>
      <c r="G213" s="42"/>
      <c r="H213" s="42"/>
    </row>
    <row r="214" spans="2:8" ht="13.5" thickBot="1" x14ac:dyDescent="0.25">
      <c r="B214" s="30"/>
      <c r="C214" s="31"/>
      <c r="D214" s="31"/>
      <c r="E214" s="31"/>
      <c r="F214" s="31"/>
      <c r="G214" s="31"/>
      <c r="H214" s="31"/>
    </row>
    <row r="215" spans="2:8" ht="13.5" customHeight="1" thickBot="1" x14ac:dyDescent="0.25">
      <c r="B215" s="64" t="s">
        <v>67</v>
      </c>
      <c r="C215" s="65"/>
      <c r="D215" s="65"/>
      <c r="E215" s="65"/>
      <c r="F215" s="65"/>
      <c r="G215" s="65"/>
      <c r="H215" s="66"/>
    </row>
    <row r="216" spans="2:8" ht="12.75" customHeight="1" x14ac:dyDescent="0.2">
      <c r="B216" s="29" t="s">
        <v>1</v>
      </c>
      <c r="C216" s="50" t="s">
        <v>25</v>
      </c>
      <c r="D216" s="57" t="s">
        <v>26</v>
      </c>
      <c r="E216" s="14" t="s">
        <v>3</v>
      </c>
      <c r="F216" s="14" t="s">
        <v>3</v>
      </c>
      <c r="G216" s="14" t="s">
        <v>3</v>
      </c>
      <c r="H216" s="14" t="s">
        <v>3</v>
      </c>
    </row>
    <row r="217" spans="2:8" ht="12.75" customHeight="1" x14ac:dyDescent="0.2">
      <c r="B217" s="29" t="s">
        <v>2</v>
      </c>
      <c r="C217" s="51"/>
      <c r="D217" s="58"/>
      <c r="E217" s="4" t="s">
        <v>4</v>
      </c>
      <c r="F217" s="4" t="s">
        <v>4</v>
      </c>
      <c r="G217" s="4" t="s">
        <v>4</v>
      </c>
      <c r="H217" s="4" t="s">
        <v>4</v>
      </c>
    </row>
    <row r="218" spans="2:8" ht="12.75" customHeight="1" thickBot="1" x14ac:dyDescent="0.25">
      <c r="B218" s="3"/>
      <c r="C218" s="52"/>
      <c r="D218" s="59"/>
      <c r="E218" s="21" t="s">
        <v>27</v>
      </c>
      <c r="F218" s="5" t="s">
        <v>28</v>
      </c>
      <c r="G218" s="5" t="s">
        <v>29</v>
      </c>
      <c r="H218" s="5" t="s">
        <v>30</v>
      </c>
    </row>
    <row r="219" spans="2:8" ht="12.75" customHeight="1" thickBot="1" x14ac:dyDescent="0.25">
      <c r="B219" s="27" t="s">
        <v>5</v>
      </c>
      <c r="C219" s="41">
        <f>+C221+C222+C223</f>
        <v>0</v>
      </c>
      <c r="D219" s="41">
        <f t="shared" ref="D219:H219" si="30">+D221+D222+D223</f>
        <v>0</v>
      </c>
      <c r="E219" s="41">
        <f>+E221+E222+E223</f>
        <v>1776736</v>
      </c>
      <c r="F219" s="41">
        <f t="shared" si="30"/>
        <v>3524384</v>
      </c>
      <c r="G219" s="41">
        <f t="shared" si="30"/>
        <v>0</v>
      </c>
      <c r="H219" s="41">
        <f t="shared" si="30"/>
        <v>0</v>
      </c>
    </row>
    <row r="220" spans="2:8" ht="12.75" customHeight="1" thickBot="1" x14ac:dyDescent="0.25">
      <c r="B220" s="8" t="s">
        <v>6</v>
      </c>
      <c r="C220" s="40"/>
      <c r="D220" s="40"/>
      <c r="E220" s="40"/>
      <c r="F220" s="40"/>
      <c r="G220" s="40"/>
      <c r="H220" s="40"/>
    </row>
    <row r="221" spans="2:8" ht="12.75" customHeight="1" thickBot="1" x14ac:dyDescent="0.25">
      <c r="B221" s="9" t="s">
        <v>7</v>
      </c>
      <c r="C221" s="40"/>
      <c r="D221" s="40"/>
      <c r="E221" s="40">
        <f>1142055+27355</f>
        <v>1169410</v>
      </c>
      <c r="F221" s="40">
        <f>2184067+56260</f>
        <v>2240327</v>
      </c>
      <c r="G221" s="40"/>
      <c r="H221" s="40"/>
    </row>
    <row r="222" spans="2:8" ht="12.75" customHeight="1" thickBot="1" x14ac:dyDescent="0.25">
      <c r="B222" s="9" t="s">
        <v>8</v>
      </c>
      <c r="C222" s="40"/>
      <c r="D222" s="40"/>
      <c r="E222" s="40">
        <f>490874+25853</f>
        <v>516727</v>
      </c>
      <c r="F222" s="40">
        <f>1142000+46398-40</f>
        <v>1188358</v>
      </c>
      <c r="G222" s="40"/>
      <c r="H222" s="40"/>
    </row>
    <row r="223" spans="2:8" ht="12.75" customHeight="1" thickBot="1" x14ac:dyDescent="0.25">
      <c r="B223" s="9" t="s">
        <v>9</v>
      </c>
      <c r="C223" s="40"/>
      <c r="D223" s="40"/>
      <c r="E223" s="40">
        <v>90599</v>
      </c>
      <c r="F223" s="40">
        <v>95699</v>
      </c>
      <c r="G223" s="40"/>
      <c r="H223" s="40"/>
    </row>
    <row r="224" spans="2:8" ht="12.75" customHeight="1" thickBot="1" x14ac:dyDescent="0.25">
      <c r="B224" s="8"/>
      <c r="C224" s="40"/>
      <c r="D224" s="40"/>
      <c r="E224" s="40"/>
      <c r="F224" s="40"/>
      <c r="G224" s="40"/>
      <c r="H224" s="40"/>
    </row>
    <row r="225" spans="1:9" ht="12.75" customHeight="1" thickBot="1" x14ac:dyDescent="0.25">
      <c r="B225" s="27" t="s">
        <v>10</v>
      </c>
      <c r="C225" s="41">
        <f>+SUM(C226:C229)</f>
        <v>0</v>
      </c>
      <c r="D225" s="41">
        <f t="shared" ref="D225:H225" si="31">+SUM(D226:D229)</f>
        <v>0</v>
      </c>
      <c r="E225" s="41">
        <f>+SUM(E226:E229)</f>
        <v>0</v>
      </c>
      <c r="F225" s="41">
        <f t="shared" si="31"/>
        <v>0</v>
      </c>
      <c r="G225" s="41">
        <f t="shared" si="31"/>
        <v>0</v>
      </c>
      <c r="H225" s="41">
        <f t="shared" si="31"/>
        <v>0</v>
      </c>
    </row>
    <row r="226" spans="1:9" ht="12.75" customHeight="1" thickBot="1" x14ac:dyDescent="0.25">
      <c r="B226" s="8" t="s">
        <v>18</v>
      </c>
      <c r="C226" s="40"/>
      <c r="D226" s="40"/>
      <c r="E226" s="40"/>
      <c r="F226" s="40"/>
      <c r="G226" s="40"/>
      <c r="H226" s="40"/>
    </row>
    <row r="227" spans="1:9" ht="13.5" thickBot="1" x14ac:dyDescent="0.25">
      <c r="B227" s="8" t="s">
        <v>11</v>
      </c>
      <c r="C227" s="40"/>
      <c r="D227" s="40"/>
      <c r="E227" s="40"/>
      <c r="F227" s="40"/>
      <c r="G227" s="40"/>
      <c r="H227" s="40"/>
    </row>
    <row r="228" spans="1:9" ht="13.5" thickBot="1" x14ac:dyDescent="0.25">
      <c r="B228" s="8" t="s">
        <v>11</v>
      </c>
      <c r="C228" s="40"/>
      <c r="D228" s="40"/>
      <c r="E228" s="40"/>
      <c r="F228" s="40"/>
      <c r="G228" s="40"/>
      <c r="H228" s="40"/>
    </row>
    <row r="229" spans="1:9" ht="13.5" thickBot="1" x14ac:dyDescent="0.25">
      <c r="B229" s="8"/>
      <c r="C229" s="40"/>
      <c r="D229" s="40"/>
      <c r="E229" s="40"/>
      <c r="F229" s="40"/>
      <c r="G229" s="40"/>
      <c r="H229" s="40"/>
    </row>
    <row r="230" spans="1:9" ht="13.5" thickBot="1" x14ac:dyDescent="0.25">
      <c r="B230" s="27" t="s">
        <v>12</v>
      </c>
      <c r="C230" s="41">
        <f>+C225+C219</f>
        <v>0</v>
      </c>
      <c r="D230" s="41">
        <f t="shared" ref="D230:H230" si="32">+D225+D219</f>
        <v>0</v>
      </c>
      <c r="E230" s="41">
        <f>+E225+E219</f>
        <v>1776736</v>
      </c>
      <c r="F230" s="41">
        <f t="shared" si="32"/>
        <v>3524384</v>
      </c>
      <c r="G230" s="41">
        <f t="shared" si="32"/>
        <v>0</v>
      </c>
      <c r="H230" s="41">
        <f t="shared" si="32"/>
        <v>0</v>
      </c>
    </row>
    <row r="231" spans="1:9" ht="13.5" thickBot="1" x14ac:dyDescent="0.25">
      <c r="B231" s="8"/>
      <c r="C231" s="40"/>
      <c r="D231" s="40"/>
      <c r="E231" s="40"/>
      <c r="F231" s="40"/>
      <c r="G231" s="40"/>
      <c r="H231" s="40"/>
    </row>
    <row r="232" spans="1:9" ht="13.5" thickBot="1" x14ac:dyDescent="0.25">
      <c r="B232" s="8" t="s">
        <v>13</v>
      </c>
      <c r="C232" s="42"/>
      <c r="D232" s="42"/>
      <c r="E232" s="42">
        <f>76+5</f>
        <v>81</v>
      </c>
      <c r="F232" s="42">
        <v>74</v>
      </c>
      <c r="G232" s="42"/>
      <c r="H232" s="42"/>
    </row>
    <row r="233" spans="1:9" ht="15.75" x14ac:dyDescent="0.2">
      <c r="A233" s="32"/>
      <c r="B233" s="33"/>
      <c r="C233" s="32"/>
      <c r="D233" s="32"/>
      <c r="E233" s="32"/>
      <c r="F233" s="32"/>
      <c r="G233" s="32"/>
      <c r="H233" s="32"/>
      <c r="I233" s="32"/>
    </row>
    <row r="234" spans="1:9" ht="12.75" customHeight="1" x14ac:dyDescent="0.2">
      <c r="B234" s="60" t="s">
        <v>31</v>
      </c>
      <c r="C234" s="60"/>
      <c r="D234" s="60"/>
      <c r="E234" s="60"/>
      <c r="F234" s="60"/>
      <c r="G234" s="60"/>
      <c r="H234" s="60"/>
    </row>
    <row r="235" spans="1:9" x14ac:dyDescent="0.2">
      <c r="B235" s="60"/>
      <c r="C235" s="60"/>
      <c r="D235" s="60"/>
      <c r="E235" s="60"/>
      <c r="F235" s="60"/>
      <c r="G235" s="60"/>
      <c r="H235" s="60"/>
    </row>
    <row r="236" spans="1:9" ht="13.5" thickBot="1" x14ac:dyDescent="0.25"/>
    <row r="237" spans="1:9" ht="13.5" thickBot="1" x14ac:dyDescent="0.25">
      <c r="B237" s="64" t="s">
        <v>19</v>
      </c>
      <c r="C237" s="65"/>
      <c r="D237" s="65"/>
      <c r="E237" s="65"/>
      <c r="F237" s="65"/>
      <c r="G237" s="65"/>
      <c r="H237" s="66"/>
    </row>
    <row r="238" spans="1:9" ht="12.75" customHeight="1" x14ac:dyDescent="0.2">
      <c r="B238" s="22" t="s">
        <v>20</v>
      </c>
      <c r="C238" s="50" t="s">
        <v>25</v>
      </c>
      <c r="D238" s="57" t="s">
        <v>26</v>
      </c>
      <c r="E238" s="14" t="s">
        <v>3</v>
      </c>
      <c r="F238" s="14" t="s">
        <v>3</v>
      </c>
      <c r="G238" s="14" t="s">
        <v>3</v>
      </c>
      <c r="H238" s="14" t="s">
        <v>3</v>
      </c>
    </row>
    <row r="239" spans="1:9" x14ac:dyDescent="0.2">
      <c r="B239" s="22" t="s">
        <v>2</v>
      </c>
      <c r="C239" s="51"/>
      <c r="D239" s="58"/>
      <c r="E239" s="4" t="s">
        <v>4</v>
      </c>
      <c r="F239" s="4" t="s">
        <v>4</v>
      </c>
      <c r="G239" s="4" t="s">
        <v>4</v>
      </c>
      <c r="H239" s="4" t="s">
        <v>4</v>
      </c>
    </row>
    <row r="240" spans="1:9" ht="39.75" customHeight="1" thickBot="1" x14ac:dyDescent="0.25">
      <c r="B240" s="3"/>
      <c r="C240" s="52"/>
      <c r="D240" s="59"/>
      <c r="E240" s="21" t="s">
        <v>27</v>
      </c>
      <c r="F240" s="5" t="s">
        <v>28</v>
      </c>
      <c r="G240" s="5" t="s">
        <v>29</v>
      </c>
      <c r="H240" s="5" t="s">
        <v>30</v>
      </c>
    </row>
    <row r="241" spans="2:8" ht="13.5" thickBot="1" x14ac:dyDescent="0.25">
      <c r="B241" s="27" t="s">
        <v>5</v>
      </c>
      <c r="C241" s="41">
        <f>+C243+C244+C245</f>
        <v>0</v>
      </c>
      <c r="D241" s="41">
        <f t="shared" ref="D241:H241" si="33">+D243+D244+D245</f>
        <v>0</v>
      </c>
      <c r="E241" s="41">
        <f>+E243+E244+E245</f>
        <v>67833497</v>
      </c>
      <c r="F241" s="41">
        <f t="shared" si="33"/>
        <v>145637753</v>
      </c>
      <c r="G241" s="41">
        <f t="shared" si="33"/>
        <v>0</v>
      </c>
      <c r="H241" s="41">
        <f t="shared" si="33"/>
        <v>0</v>
      </c>
    </row>
    <row r="242" spans="2:8" ht="13.5" thickBot="1" x14ac:dyDescent="0.25">
      <c r="B242" s="8" t="s">
        <v>6</v>
      </c>
      <c r="C242" s="40"/>
      <c r="D242" s="40"/>
      <c r="E242" s="40"/>
      <c r="F242" s="40"/>
      <c r="G242" s="40"/>
      <c r="H242" s="40"/>
    </row>
    <row r="243" spans="2:8" ht="13.5" thickBot="1" x14ac:dyDescent="0.25">
      <c r="B243" s="9" t="s">
        <v>7</v>
      </c>
      <c r="C243" s="40">
        <f t="shared" ref="C243:H243" si="34">+C12+C35+C57+C76+C95+C117+C139+C158+C180+C202+C221</f>
        <v>0</v>
      </c>
      <c r="D243" s="40">
        <f t="shared" si="34"/>
        <v>0</v>
      </c>
      <c r="E243" s="40">
        <f t="shared" si="34"/>
        <v>52016412</v>
      </c>
      <c r="F243" s="40">
        <f t="shared" ref="F243" si="35">+F12+F35+F57+F76+F95+F117+F139+F158+F180+F202+F221</f>
        <v>109326846</v>
      </c>
      <c r="G243" s="40">
        <f t="shared" si="34"/>
        <v>0</v>
      </c>
      <c r="H243" s="40">
        <f t="shared" si="34"/>
        <v>0</v>
      </c>
    </row>
    <row r="244" spans="2:8" ht="13.5" thickBot="1" x14ac:dyDescent="0.25">
      <c r="B244" s="9" t="s">
        <v>8</v>
      </c>
      <c r="C244" s="40">
        <f t="shared" ref="C244:H245" si="36">+C13+C36+C58+C77+C96+C118+C140+C159+C181+C203+C222</f>
        <v>0</v>
      </c>
      <c r="D244" s="40">
        <f t="shared" si="36"/>
        <v>0</v>
      </c>
      <c r="E244" s="40">
        <f t="shared" si="36"/>
        <v>14875589</v>
      </c>
      <c r="F244" s="40">
        <f t="shared" ref="F244" si="37">+F13+F36+F58+F77+F96+F118+F140+F159+F181+F203+F222</f>
        <v>34924775</v>
      </c>
      <c r="G244" s="40">
        <f t="shared" si="36"/>
        <v>0</v>
      </c>
      <c r="H244" s="40">
        <f t="shared" si="36"/>
        <v>0</v>
      </c>
    </row>
    <row r="245" spans="2:8" ht="13.5" thickBot="1" x14ac:dyDescent="0.25">
      <c r="B245" s="9" t="s">
        <v>9</v>
      </c>
      <c r="C245" s="40">
        <f t="shared" si="36"/>
        <v>0</v>
      </c>
      <c r="D245" s="40">
        <f t="shared" si="36"/>
        <v>0</v>
      </c>
      <c r="E245" s="40">
        <f t="shared" si="36"/>
        <v>941496</v>
      </c>
      <c r="F245" s="40">
        <f t="shared" ref="F245" si="38">+F14+F37+F59+F78+F97+F119+F141+F160+F182+F204+F223</f>
        <v>1386132</v>
      </c>
      <c r="G245" s="40">
        <f t="shared" si="36"/>
        <v>0</v>
      </c>
      <c r="H245" s="40">
        <f t="shared" si="36"/>
        <v>0</v>
      </c>
    </row>
    <row r="246" spans="2:8" ht="13.5" thickBot="1" x14ac:dyDescent="0.25">
      <c r="B246" s="8"/>
      <c r="C246" s="40"/>
      <c r="D246" s="40"/>
      <c r="E246" s="40"/>
      <c r="F246" s="40"/>
      <c r="G246" s="40"/>
      <c r="H246" s="40"/>
    </row>
    <row r="247" spans="2:8" ht="26.25" customHeight="1" thickBot="1" x14ac:dyDescent="0.25">
      <c r="B247" s="27" t="s">
        <v>10</v>
      </c>
      <c r="C247" s="41">
        <f t="shared" ref="C247:D247" si="39">+SUM(C248:C255)</f>
        <v>0</v>
      </c>
      <c r="D247" s="41">
        <f t="shared" si="39"/>
        <v>0</v>
      </c>
      <c r="E247" s="41">
        <f>+SUM(E248:E258)</f>
        <v>3108572</v>
      </c>
      <c r="F247" s="41">
        <f>+SUM(F248:F258)</f>
        <v>10632667</v>
      </c>
      <c r="G247" s="41">
        <f t="shared" ref="G247:H247" si="40">+SUM(G248:G258)</f>
        <v>0</v>
      </c>
      <c r="H247" s="41">
        <f t="shared" si="40"/>
        <v>0</v>
      </c>
    </row>
    <row r="248" spans="2:8" ht="13.5" thickBot="1" x14ac:dyDescent="0.25">
      <c r="B248" s="8" t="s">
        <v>18</v>
      </c>
      <c r="C248" s="40"/>
      <c r="D248" s="40"/>
      <c r="E248" s="40"/>
      <c r="F248" s="40"/>
      <c r="G248" s="40"/>
      <c r="H248" s="40"/>
    </row>
    <row r="249" spans="2:8" ht="13.5" thickBot="1" x14ac:dyDescent="0.25">
      <c r="B249" s="8" t="s">
        <v>7</v>
      </c>
      <c r="C249" s="40">
        <f>+C21+C41+C63+C82+C103+C124+C145+C165+C186+C208+C227</f>
        <v>0</v>
      </c>
      <c r="D249" s="40">
        <f>+D21+D41+D63+D82+D103+D124+D145+D165+D186+D208+D227</f>
        <v>0</v>
      </c>
      <c r="E249" s="40">
        <f>+E18+E41+E101+E123+E164+E186</f>
        <v>4964</v>
      </c>
      <c r="F249" s="40">
        <f>+F18+F41+F101+F123+F164+F186</f>
        <v>20160</v>
      </c>
      <c r="G249" s="40">
        <f t="shared" ref="G249:H249" si="41">+G18+G41+G101+G123+G164+G186</f>
        <v>0</v>
      </c>
      <c r="H249" s="40">
        <f t="shared" si="41"/>
        <v>0</v>
      </c>
    </row>
    <row r="250" spans="2:8" ht="13.5" thickBot="1" x14ac:dyDescent="0.25">
      <c r="B250" s="37" t="s">
        <v>8</v>
      </c>
      <c r="C250" s="40"/>
      <c r="D250" s="40"/>
      <c r="E250" s="40">
        <f>E19+E42+E102+E124+E165+E187</f>
        <v>62969</v>
      </c>
      <c r="F250" s="40">
        <f>+F19+F42+F102+F124+F165+F187</f>
        <v>337592</v>
      </c>
      <c r="G250" s="40">
        <f t="shared" ref="G250:H250" si="42">+G19+G42+G102+G124+G165+G187</f>
        <v>0</v>
      </c>
      <c r="H250" s="40">
        <f t="shared" si="42"/>
        <v>0</v>
      </c>
    </row>
    <row r="251" spans="2:8" ht="26.25" thickBot="1" x14ac:dyDescent="0.25">
      <c r="B251" s="38" t="s">
        <v>72</v>
      </c>
      <c r="C251" s="40"/>
      <c r="D251" s="40"/>
      <c r="E251" s="40">
        <f>E20+E43+E103+E125+E166+E188</f>
        <v>146950</v>
      </c>
      <c r="F251" s="40">
        <f>+F20+F43+F103+F125+F166+F188</f>
        <v>293200</v>
      </c>
      <c r="G251" s="40">
        <f t="shared" ref="G251:H251" si="43">+G20+G43+G103+G125+G166+G188</f>
        <v>0</v>
      </c>
      <c r="H251" s="40">
        <f t="shared" si="43"/>
        <v>0</v>
      </c>
    </row>
    <row r="252" spans="2:8" ht="69.75" customHeight="1" thickBot="1" x14ac:dyDescent="0.25">
      <c r="B252" s="38" t="s">
        <v>74</v>
      </c>
      <c r="C252" s="40"/>
      <c r="D252" s="40"/>
      <c r="E252" s="40">
        <f>+E63</f>
        <v>-92961</v>
      </c>
      <c r="F252" s="40">
        <f>+F63</f>
        <v>-146898</v>
      </c>
      <c r="G252" s="40">
        <f t="shared" ref="G252:H252" si="44">+G63</f>
        <v>0</v>
      </c>
      <c r="H252" s="40">
        <f t="shared" si="44"/>
        <v>0</v>
      </c>
    </row>
    <row r="253" spans="2:8" ht="26.25" thickBot="1" x14ac:dyDescent="0.25">
      <c r="B253" s="39" t="s">
        <v>71</v>
      </c>
      <c r="C253" s="40"/>
      <c r="D253" s="40"/>
      <c r="E253" s="40">
        <f>E21+E44+E126+E104+E82+E167+E189</f>
        <v>2006762</v>
      </c>
      <c r="F253" s="40">
        <f>+F21+F44+F82+F104+F126+F167+F189</f>
        <v>7349172</v>
      </c>
      <c r="G253" s="40">
        <f t="shared" ref="G253:H253" si="45">G21+G44+G126+G104+G82+G167+G189</f>
        <v>0</v>
      </c>
      <c r="H253" s="40">
        <f t="shared" si="45"/>
        <v>0</v>
      </c>
    </row>
    <row r="254" spans="2:8" ht="26.25" thickBot="1" x14ac:dyDescent="0.25">
      <c r="B254" s="38" t="s">
        <v>69</v>
      </c>
      <c r="C254" s="40">
        <f>+C22+C45+C64+C83+C105+C126+C146+C166+C190+C209+C228</f>
        <v>0</v>
      </c>
      <c r="D254" s="40">
        <f>+D22+D45+D64+D83+D105+D126+D146+D166+D190+D209+D228</f>
        <v>0</v>
      </c>
      <c r="E254" s="40">
        <f>+E22+E45+E105+E127+E168+E190</f>
        <v>468665</v>
      </c>
      <c r="F254" s="40">
        <f>+F22+F45+F105+F127+F168+F190</f>
        <v>1632391</v>
      </c>
      <c r="G254" s="40">
        <f t="shared" ref="G254:H254" si="46">+G22+G45+G105+G127+G168+G190</f>
        <v>0</v>
      </c>
      <c r="H254" s="40">
        <f t="shared" si="46"/>
        <v>0</v>
      </c>
    </row>
    <row r="255" spans="2:8" ht="26.25" thickBot="1" x14ac:dyDescent="0.25">
      <c r="B255" s="39" t="s">
        <v>70</v>
      </c>
      <c r="C255" s="40"/>
      <c r="D255" s="40"/>
      <c r="E255" s="40">
        <f>+E23+E46+E83+E106+E128+E169+E191</f>
        <v>258830</v>
      </c>
      <c r="F255" s="40">
        <f>+F23+F46+F83+F106+F128+F169+F191</f>
        <v>490805</v>
      </c>
      <c r="G255" s="40">
        <f t="shared" ref="G255:H255" si="47">+G23+G46+G83+G106+G128+G169+G191</f>
        <v>0</v>
      </c>
      <c r="H255" s="40">
        <f t="shared" si="47"/>
        <v>0</v>
      </c>
    </row>
    <row r="256" spans="2:8" ht="13.5" thickBot="1" x14ac:dyDescent="0.25">
      <c r="B256" s="43" t="s">
        <v>75</v>
      </c>
      <c r="C256" s="40"/>
      <c r="D256" s="40"/>
      <c r="E256" s="40">
        <f>+E208</f>
        <v>252393</v>
      </c>
      <c r="F256" s="40">
        <f>+F208</f>
        <v>640749</v>
      </c>
      <c r="G256" s="40">
        <f t="shared" ref="G256:H256" si="48">+G208</f>
        <v>0</v>
      </c>
      <c r="H256" s="40">
        <f t="shared" si="48"/>
        <v>0</v>
      </c>
    </row>
    <row r="257" spans="2:8" ht="13.5" thickBot="1" x14ac:dyDescent="0.25">
      <c r="B257" s="43"/>
      <c r="C257" s="40"/>
      <c r="D257" s="40"/>
      <c r="E257" s="40"/>
      <c r="F257" s="40">
        <f>+F209</f>
        <v>2162</v>
      </c>
      <c r="G257" s="40"/>
      <c r="H257" s="40"/>
    </row>
    <row r="258" spans="2:8" ht="13.5" thickBot="1" x14ac:dyDescent="0.25">
      <c r="B258" s="43" t="s">
        <v>76</v>
      </c>
      <c r="C258" s="40"/>
      <c r="D258" s="40"/>
      <c r="E258" s="40"/>
      <c r="F258" s="40">
        <f>+F24</f>
        <v>13334</v>
      </c>
      <c r="G258" s="40"/>
      <c r="H258" s="40"/>
    </row>
    <row r="259" spans="2:8" ht="13.5" thickBot="1" x14ac:dyDescent="0.25">
      <c r="B259" s="27" t="s">
        <v>12</v>
      </c>
      <c r="C259" s="41">
        <f t="shared" ref="C259:D259" si="49">+C247+C241</f>
        <v>0</v>
      </c>
      <c r="D259" s="41">
        <f t="shared" si="49"/>
        <v>0</v>
      </c>
      <c r="E259" s="41">
        <f>+E247+E241</f>
        <v>70942069</v>
      </c>
      <c r="F259" s="41">
        <f t="shared" ref="F259:H259" si="50">+F247+F241</f>
        <v>156270420</v>
      </c>
      <c r="G259" s="41">
        <f t="shared" si="50"/>
        <v>0</v>
      </c>
      <c r="H259" s="41">
        <f t="shared" si="50"/>
        <v>0</v>
      </c>
    </row>
    <row r="260" spans="2:8" ht="13.5" thickBot="1" x14ac:dyDescent="0.25">
      <c r="B260" s="8"/>
      <c r="C260" s="40"/>
      <c r="D260" s="40"/>
      <c r="E260" s="40"/>
      <c r="F260" s="40"/>
      <c r="G260" s="40"/>
      <c r="H260" s="40"/>
    </row>
    <row r="261" spans="2:8" ht="13.5" thickBot="1" x14ac:dyDescent="0.25">
      <c r="B261" s="8" t="s">
        <v>13</v>
      </c>
      <c r="C261" s="40">
        <f t="shared" ref="C261:H261" si="51">+C27+C49+C68+C87+C109+C131+C150+C172+C194+C213+C232</f>
        <v>0</v>
      </c>
      <c r="D261" s="40">
        <f t="shared" si="51"/>
        <v>0</v>
      </c>
      <c r="E261" s="40">
        <f t="shared" si="51"/>
        <v>247</v>
      </c>
      <c r="F261" s="40">
        <f t="shared" si="51"/>
        <v>242</v>
      </c>
      <c r="G261" s="40">
        <f t="shared" si="51"/>
        <v>0</v>
      </c>
      <c r="H261" s="40">
        <f t="shared" si="51"/>
        <v>0</v>
      </c>
    </row>
    <row r="262" spans="2:8" ht="15.75" x14ac:dyDescent="0.2">
      <c r="B262" s="11"/>
    </row>
  </sheetData>
  <mergeCells count="40">
    <mergeCell ref="B215:H215"/>
    <mergeCell ref="C216:C218"/>
    <mergeCell ref="D216:D218"/>
    <mergeCell ref="C175:C177"/>
    <mergeCell ref="D175:D177"/>
    <mergeCell ref="B196:H196"/>
    <mergeCell ref="C197:C199"/>
    <mergeCell ref="D197:D199"/>
    <mergeCell ref="B3:H3"/>
    <mergeCell ref="B4:H4"/>
    <mergeCell ref="B5:H5"/>
    <mergeCell ref="D7:D9"/>
    <mergeCell ref="B237:H237"/>
    <mergeCell ref="B29:H29"/>
    <mergeCell ref="C30:C32"/>
    <mergeCell ref="D30:D32"/>
    <mergeCell ref="B51:H51"/>
    <mergeCell ref="C52:C54"/>
    <mergeCell ref="D52:D54"/>
    <mergeCell ref="B70:H70"/>
    <mergeCell ref="C71:C73"/>
    <mergeCell ref="D71:D73"/>
    <mergeCell ref="B89:H89"/>
    <mergeCell ref="C90:C92"/>
    <mergeCell ref="D238:D240"/>
    <mergeCell ref="B234:H235"/>
    <mergeCell ref="B6:H6"/>
    <mergeCell ref="C7:C9"/>
    <mergeCell ref="C238:C240"/>
    <mergeCell ref="D90:D92"/>
    <mergeCell ref="B111:H111"/>
    <mergeCell ref="C112:C114"/>
    <mergeCell ref="D112:D114"/>
    <mergeCell ref="B133:H133"/>
    <mergeCell ref="C134:C136"/>
    <mergeCell ref="D134:D136"/>
    <mergeCell ref="B152:H152"/>
    <mergeCell ref="C153:C155"/>
    <mergeCell ref="D153:D155"/>
    <mergeCell ref="B174:H1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Diana N. Arnaudova</cp:lastModifiedBy>
  <dcterms:created xsi:type="dcterms:W3CDTF">2016-04-01T09:51:31Z</dcterms:created>
  <dcterms:modified xsi:type="dcterms:W3CDTF">2023-07-26T08:57:17Z</dcterms:modified>
</cp:coreProperties>
</file>